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D:\PERUCAMARAS 2023\Reporte Regional 2023\Enero\"/>
    </mc:Choice>
  </mc:AlternateContent>
  <bookViews>
    <workbookView xWindow="0" yWindow="0" windowWidth="20490" windowHeight="7755" tabRatio="801"/>
  </bookViews>
  <sheets>
    <sheet name="Perucámaras " sheetId="1" r:id="rId1"/>
    <sheet name="Índice" sheetId="3" r:id="rId2"/>
    <sheet name="Macro Región Centro" sheetId="14" r:id="rId3"/>
    <sheet name="1. Áncash" sheetId="4" r:id="rId4"/>
    <sheet name="2. Apurímac" sheetId="5" r:id="rId5"/>
    <sheet name="3. Ayacucho" sheetId="6" r:id="rId6"/>
    <sheet name="4. Huancavelica" sheetId="7" r:id="rId7"/>
    <sheet name="5. Huánuco" sheetId="8" r:id="rId8"/>
    <sheet name="6. Ica" sheetId="9" r:id="rId9"/>
    <sheet name="7. Junín" sheetId="15" r:id="rId10"/>
    <sheet name="8. Pasco" sheetId="16" r:id="rId11"/>
  </sheets>
  <externalReferences>
    <externalReference r:id="rId12"/>
    <externalReference r:id="rId13"/>
  </externalReferences>
  <definedNames>
    <definedName name="asistencia">'[1]03_asiste'!$A$16:$I$27</definedName>
    <definedName name="colectivo">'[1]02_salud_colec'!$A$16:$I$40</definedName>
    <definedName name="desastres">'[1]04_desastre'!$A$16:$I$20</definedName>
    <definedName name="gestion">'[1]05_gest'!$A$16:$I$32</definedName>
    <definedName name="guber">'[1]06_Gub'!$A$16:$I$19</definedName>
    <definedName name="individual">'[1]01_salud_indiv'!$A$16:$I$40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8" i="6" l="1"/>
  <c r="H78" i="6"/>
  <c r="I78" i="6"/>
  <c r="J78" i="6"/>
  <c r="K78" i="6"/>
  <c r="L78" i="6"/>
  <c r="M78" i="6"/>
  <c r="N78" i="6"/>
  <c r="G79" i="6"/>
  <c r="H79" i="6"/>
  <c r="I79" i="6"/>
  <c r="J79" i="6"/>
  <c r="K79" i="6"/>
  <c r="L79" i="6"/>
  <c r="M79" i="6"/>
  <c r="N79" i="6"/>
  <c r="G80" i="6"/>
  <c r="H80" i="6"/>
  <c r="I80" i="6"/>
  <c r="J80" i="6"/>
  <c r="K80" i="6"/>
  <c r="L80" i="6"/>
  <c r="M80" i="6"/>
  <c r="N80" i="6"/>
  <c r="G81" i="6"/>
  <c r="H81" i="6"/>
  <c r="I81" i="6"/>
  <c r="J81" i="6"/>
  <c r="K81" i="6"/>
  <c r="L81" i="6"/>
  <c r="M81" i="6"/>
  <c r="N81" i="6"/>
  <c r="G82" i="6"/>
  <c r="H82" i="6"/>
  <c r="I82" i="6"/>
  <c r="J82" i="6"/>
  <c r="K82" i="6"/>
  <c r="L82" i="6"/>
  <c r="M82" i="6"/>
  <c r="N82" i="6"/>
  <c r="G83" i="6"/>
  <c r="H83" i="6"/>
  <c r="I83" i="6"/>
  <c r="J83" i="6"/>
  <c r="K83" i="6"/>
  <c r="L83" i="6"/>
  <c r="M83" i="6"/>
  <c r="N83" i="6"/>
  <c r="G84" i="6"/>
  <c r="H84" i="6"/>
  <c r="I84" i="6"/>
  <c r="J84" i="6"/>
  <c r="K84" i="6"/>
  <c r="L84" i="6"/>
  <c r="M84" i="6"/>
  <c r="N84" i="6"/>
  <c r="G85" i="6"/>
  <c r="H85" i="6"/>
  <c r="I85" i="6"/>
  <c r="J85" i="6"/>
  <c r="K85" i="6"/>
  <c r="L85" i="6"/>
  <c r="M85" i="6"/>
  <c r="N85" i="6"/>
  <c r="G86" i="6"/>
  <c r="H86" i="6"/>
  <c r="I86" i="6"/>
  <c r="J86" i="6"/>
  <c r="K86" i="6"/>
  <c r="L86" i="6"/>
  <c r="M86" i="6"/>
  <c r="N86" i="6"/>
  <c r="G87" i="6"/>
  <c r="H87" i="6"/>
  <c r="I87" i="6"/>
  <c r="J87" i="6"/>
  <c r="K87" i="6"/>
  <c r="L87" i="6"/>
  <c r="M87" i="6"/>
  <c r="N87" i="6"/>
  <c r="G88" i="6"/>
  <c r="H88" i="6"/>
  <c r="I88" i="6"/>
  <c r="J88" i="6"/>
  <c r="K88" i="6"/>
  <c r="L88" i="6"/>
  <c r="M88" i="6"/>
  <c r="N88" i="6"/>
  <c r="G89" i="6"/>
  <c r="H89" i="6"/>
  <c r="I89" i="6"/>
  <c r="J89" i="6"/>
  <c r="K89" i="6"/>
  <c r="L89" i="6"/>
  <c r="M89" i="6"/>
  <c r="N89" i="6"/>
  <c r="G78" i="7"/>
  <c r="H78" i="7"/>
  <c r="I78" i="7"/>
  <c r="J78" i="7"/>
  <c r="K78" i="7"/>
  <c r="L78" i="7"/>
  <c r="M78" i="7"/>
  <c r="N78" i="7"/>
  <c r="G79" i="7"/>
  <c r="H79" i="7"/>
  <c r="I79" i="7"/>
  <c r="J79" i="7"/>
  <c r="K79" i="7"/>
  <c r="L79" i="7"/>
  <c r="M79" i="7"/>
  <c r="N79" i="7"/>
  <c r="G80" i="7"/>
  <c r="H80" i="7"/>
  <c r="I80" i="7"/>
  <c r="J80" i="7"/>
  <c r="K80" i="7"/>
  <c r="L80" i="7"/>
  <c r="M80" i="7"/>
  <c r="N80" i="7"/>
  <c r="G81" i="7"/>
  <c r="H81" i="7"/>
  <c r="I81" i="7"/>
  <c r="J81" i="7"/>
  <c r="K81" i="7"/>
  <c r="L81" i="7"/>
  <c r="M81" i="7"/>
  <c r="N81" i="7"/>
  <c r="G82" i="7"/>
  <c r="H82" i="7"/>
  <c r="I82" i="7"/>
  <c r="J82" i="7"/>
  <c r="K82" i="7"/>
  <c r="L82" i="7"/>
  <c r="M82" i="7"/>
  <c r="N82" i="7"/>
  <c r="G83" i="7"/>
  <c r="H83" i="7"/>
  <c r="I83" i="7"/>
  <c r="J83" i="7"/>
  <c r="K83" i="7"/>
  <c r="L83" i="7"/>
  <c r="M83" i="7"/>
  <c r="N83" i="7"/>
  <c r="G84" i="7"/>
  <c r="H84" i="7"/>
  <c r="I84" i="7"/>
  <c r="J84" i="7"/>
  <c r="K84" i="7"/>
  <c r="L84" i="7"/>
  <c r="M84" i="7"/>
  <c r="N84" i="7"/>
  <c r="G85" i="7"/>
  <c r="H85" i="7"/>
  <c r="I85" i="7"/>
  <c r="J85" i="7"/>
  <c r="K85" i="7"/>
  <c r="L85" i="7"/>
  <c r="M85" i="7"/>
  <c r="N85" i="7"/>
  <c r="G86" i="7"/>
  <c r="H86" i="7"/>
  <c r="I86" i="7"/>
  <c r="J86" i="7"/>
  <c r="K86" i="7"/>
  <c r="L86" i="7"/>
  <c r="M86" i="7"/>
  <c r="N86" i="7"/>
  <c r="G87" i="7"/>
  <c r="H87" i="7"/>
  <c r="I87" i="7"/>
  <c r="J87" i="7"/>
  <c r="K87" i="7"/>
  <c r="L87" i="7"/>
  <c r="M87" i="7"/>
  <c r="N87" i="7"/>
  <c r="G88" i="7"/>
  <c r="H88" i="7"/>
  <c r="I88" i="7"/>
  <c r="J88" i="7"/>
  <c r="K88" i="7"/>
  <c r="L88" i="7"/>
  <c r="M88" i="7"/>
  <c r="N88" i="7"/>
  <c r="G89" i="7"/>
  <c r="H89" i="7"/>
  <c r="I89" i="7"/>
  <c r="J89" i="7"/>
  <c r="K89" i="7"/>
  <c r="L89" i="7"/>
  <c r="M89" i="7"/>
  <c r="N89" i="7"/>
  <c r="G78" i="8"/>
  <c r="H78" i="8"/>
  <c r="I78" i="8"/>
  <c r="J78" i="8"/>
  <c r="K78" i="8"/>
  <c r="L78" i="8"/>
  <c r="M78" i="8"/>
  <c r="N78" i="8"/>
  <c r="G79" i="8"/>
  <c r="H79" i="8"/>
  <c r="I79" i="8"/>
  <c r="J79" i="8"/>
  <c r="K79" i="8"/>
  <c r="L79" i="8"/>
  <c r="M79" i="8"/>
  <c r="N79" i="8"/>
  <c r="G80" i="8"/>
  <c r="H80" i="8"/>
  <c r="I80" i="8"/>
  <c r="J80" i="8"/>
  <c r="K80" i="8"/>
  <c r="L80" i="8"/>
  <c r="M80" i="8"/>
  <c r="N80" i="8"/>
  <c r="G81" i="8"/>
  <c r="H81" i="8"/>
  <c r="I81" i="8"/>
  <c r="J81" i="8"/>
  <c r="K81" i="8"/>
  <c r="L81" i="8"/>
  <c r="M81" i="8"/>
  <c r="N81" i="8"/>
  <c r="G82" i="8"/>
  <c r="H82" i="8"/>
  <c r="I82" i="8"/>
  <c r="J82" i="8"/>
  <c r="K82" i="8"/>
  <c r="L82" i="8"/>
  <c r="M82" i="8"/>
  <c r="N82" i="8"/>
  <c r="G83" i="8"/>
  <c r="H83" i="8"/>
  <c r="I83" i="8"/>
  <c r="J83" i="8"/>
  <c r="K83" i="8"/>
  <c r="L83" i="8"/>
  <c r="M83" i="8"/>
  <c r="N83" i="8"/>
  <c r="G84" i="8"/>
  <c r="H84" i="8"/>
  <c r="I84" i="8"/>
  <c r="J84" i="8"/>
  <c r="K84" i="8"/>
  <c r="L84" i="8"/>
  <c r="M84" i="8"/>
  <c r="N84" i="8"/>
  <c r="G85" i="8"/>
  <c r="H85" i="8"/>
  <c r="I85" i="8"/>
  <c r="J85" i="8"/>
  <c r="K85" i="8"/>
  <c r="L85" i="8"/>
  <c r="M85" i="8"/>
  <c r="N85" i="8"/>
  <c r="G86" i="8"/>
  <c r="H86" i="8"/>
  <c r="I86" i="8"/>
  <c r="J86" i="8"/>
  <c r="K86" i="8"/>
  <c r="L86" i="8"/>
  <c r="M86" i="8"/>
  <c r="N86" i="8"/>
  <c r="G87" i="8"/>
  <c r="H87" i="8"/>
  <c r="I87" i="8"/>
  <c r="J87" i="8"/>
  <c r="K87" i="8"/>
  <c r="L87" i="8"/>
  <c r="M87" i="8"/>
  <c r="N87" i="8"/>
  <c r="G88" i="8"/>
  <c r="H88" i="8"/>
  <c r="I88" i="8"/>
  <c r="J88" i="8"/>
  <c r="K88" i="8"/>
  <c r="L88" i="8"/>
  <c r="M88" i="8"/>
  <c r="N88" i="8"/>
  <c r="G89" i="8"/>
  <c r="H89" i="8"/>
  <c r="I89" i="8"/>
  <c r="J89" i="8"/>
  <c r="K89" i="8"/>
  <c r="L89" i="8"/>
  <c r="M89" i="8"/>
  <c r="N89" i="8"/>
  <c r="G78" i="9"/>
  <c r="H78" i="9"/>
  <c r="I78" i="9"/>
  <c r="J78" i="9"/>
  <c r="K78" i="9"/>
  <c r="L78" i="9"/>
  <c r="M78" i="9"/>
  <c r="N78" i="9"/>
  <c r="G79" i="9"/>
  <c r="H79" i="9"/>
  <c r="I79" i="9"/>
  <c r="J79" i="9"/>
  <c r="K79" i="9"/>
  <c r="L79" i="9"/>
  <c r="M79" i="9"/>
  <c r="N79" i="9"/>
  <c r="G80" i="9"/>
  <c r="H80" i="9"/>
  <c r="I80" i="9"/>
  <c r="J80" i="9"/>
  <c r="K80" i="9"/>
  <c r="L80" i="9"/>
  <c r="M80" i="9"/>
  <c r="N80" i="9"/>
  <c r="G81" i="9"/>
  <c r="H81" i="9"/>
  <c r="I81" i="9"/>
  <c r="J81" i="9"/>
  <c r="K81" i="9"/>
  <c r="L81" i="9"/>
  <c r="M81" i="9"/>
  <c r="N81" i="9"/>
  <c r="G82" i="9"/>
  <c r="H82" i="9"/>
  <c r="I82" i="9"/>
  <c r="J82" i="9"/>
  <c r="K82" i="9"/>
  <c r="L82" i="9"/>
  <c r="M82" i="9"/>
  <c r="N82" i="9"/>
  <c r="G83" i="9"/>
  <c r="H83" i="9"/>
  <c r="I83" i="9"/>
  <c r="J83" i="9"/>
  <c r="K83" i="9"/>
  <c r="L83" i="9"/>
  <c r="M83" i="9"/>
  <c r="N83" i="9"/>
  <c r="G84" i="9"/>
  <c r="H84" i="9"/>
  <c r="I84" i="9"/>
  <c r="J84" i="9"/>
  <c r="K84" i="9"/>
  <c r="L84" i="9"/>
  <c r="M84" i="9"/>
  <c r="N84" i="9"/>
  <c r="G85" i="9"/>
  <c r="H85" i="9"/>
  <c r="I85" i="9"/>
  <c r="J85" i="9"/>
  <c r="K85" i="9"/>
  <c r="L85" i="9"/>
  <c r="M85" i="9"/>
  <c r="N85" i="9"/>
  <c r="G86" i="9"/>
  <c r="H86" i="9"/>
  <c r="I86" i="9"/>
  <c r="J86" i="9"/>
  <c r="K86" i="9"/>
  <c r="L86" i="9"/>
  <c r="M86" i="9"/>
  <c r="N86" i="9"/>
  <c r="G87" i="9"/>
  <c r="H87" i="9"/>
  <c r="I87" i="9"/>
  <c r="J87" i="9"/>
  <c r="K87" i="9"/>
  <c r="L87" i="9"/>
  <c r="M87" i="9"/>
  <c r="N87" i="9"/>
  <c r="G88" i="9"/>
  <c r="H88" i="9"/>
  <c r="I88" i="9"/>
  <c r="J88" i="9"/>
  <c r="K88" i="9"/>
  <c r="L88" i="9"/>
  <c r="M88" i="9"/>
  <c r="N88" i="9"/>
  <c r="G89" i="9"/>
  <c r="H89" i="9"/>
  <c r="I89" i="9"/>
  <c r="J89" i="9"/>
  <c r="K89" i="9"/>
  <c r="L89" i="9"/>
  <c r="M89" i="9"/>
  <c r="N89" i="9"/>
  <c r="G78" i="15"/>
  <c r="H78" i="15"/>
  <c r="I78" i="15"/>
  <c r="J78" i="15"/>
  <c r="K78" i="15"/>
  <c r="L78" i="15"/>
  <c r="M78" i="15"/>
  <c r="N78" i="15"/>
  <c r="G79" i="15"/>
  <c r="H79" i="15"/>
  <c r="I79" i="15"/>
  <c r="J79" i="15"/>
  <c r="K79" i="15"/>
  <c r="L79" i="15"/>
  <c r="M79" i="15"/>
  <c r="N79" i="15"/>
  <c r="G80" i="15"/>
  <c r="H80" i="15"/>
  <c r="I80" i="15"/>
  <c r="J80" i="15"/>
  <c r="K80" i="15"/>
  <c r="L80" i="15"/>
  <c r="M80" i="15"/>
  <c r="N80" i="15"/>
  <c r="G81" i="15"/>
  <c r="H81" i="15"/>
  <c r="I81" i="15"/>
  <c r="J81" i="15"/>
  <c r="K81" i="15"/>
  <c r="L81" i="15"/>
  <c r="M81" i="15"/>
  <c r="N81" i="15"/>
  <c r="G82" i="15"/>
  <c r="H82" i="15"/>
  <c r="I82" i="15"/>
  <c r="J82" i="15"/>
  <c r="K82" i="15"/>
  <c r="L82" i="15"/>
  <c r="M82" i="15"/>
  <c r="N82" i="15"/>
  <c r="G83" i="15"/>
  <c r="H83" i="15"/>
  <c r="I83" i="15"/>
  <c r="J83" i="15"/>
  <c r="K83" i="15"/>
  <c r="L83" i="15"/>
  <c r="M83" i="15"/>
  <c r="N83" i="15"/>
  <c r="G84" i="15"/>
  <c r="H84" i="15"/>
  <c r="I84" i="15"/>
  <c r="J84" i="15"/>
  <c r="K84" i="15"/>
  <c r="L84" i="15"/>
  <c r="M84" i="15"/>
  <c r="N84" i="15"/>
  <c r="G85" i="15"/>
  <c r="H85" i="15"/>
  <c r="I85" i="15"/>
  <c r="J85" i="15"/>
  <c r="K85" i="15"/>
  <c r="L85" i="15"/>
  <c r="M85" i="15"/>
  <c r="N85" i="15"/>
  <c r="G86" i="15"/>
  <c r="H86" i="15"/>
  <c r="I86" i="15"/>
  <c r="J86" i="15"/>
  <c r="K86" i="15"/>
  <c r="L86" i="15"/>
  <c r="M86" i="15"/>
  <c r="N86" i="15"/>
  <c r="G87" i="15"/>
  <c r="H87" i="15"/>
  <c r="I87" i="15"/>
  <c r="J87" i="15"/>
  <c r="K87" i="15"/>
  <c r="L87" i="15"/>
  <c r="M87" i="15"/>
  <c r="N87" i="15"/>
  <c r="G88" i="15"/>
  <c r="H88" i="15"/>
  <c r="I88" i="15"/>
  <c r="J88" i="15"/>
  <c r="K88" i="15"/>
  <c r="L88" i="15"/>
  <c r="M88" i="15"/>
  <c r="N88" i="15"/>
  <c r="G89" i="15"/>
  <c r="H89" i="15"/>
  <c r="I89" i="15"/>
  <c r="J89" i="15"/>
  <c r="K89" i="15"/>
  <c r="L89" i="15"/>
  <c r="M89" i="15"/>
  <c r="N89" i="15"/>
  <c r="G78" i="16"/>
  <c r="H78" i="16"/>
  <c r="I78" i="16"/>
  <c r="J78" i="16"/>
  <c r="K78" i="16"/>
  <c r="L78" i="16"/>
  <c r="M78" i="16"/>
  <c r="N78" i="16"/>
  <c r="G79" i="16"/>
  <c r="H79" i="16"/>
  <c r="I79" i="16"/>
  <c r="J79" i="16"/>
  <c r="K79" i="16"/>
  <c r="L79" i="16"/>
  <c r="M79" i="16"/>
  <c r="N79" i="16"/>
  <c r="G80" i="16"/>
  <c r="H80" i="16"/>
  <c r="I80" i="16"/>
  <c r="J80" i="16"/>
  <c r="K80" i="16"/>
  <c r="L80" i="16"/>
  <c r="M80" i="16"/>
  <c r="N80" i="16"/>
  <c r="G81" i="16"/>
  <c r="H81" i="16"/>
  <c r="I81" i="16"/>
  <c r="J81" i="16"/>
  <c r="K81" i="16"/>
  <c r="L81" i="16"/>
  <c r="M81" i="16"/>
  <c r="N81" i="16"/>
  <c r="G82" i="16"/>
  <c r="H82" i="16"/>
  <c r="I82" i="16"/>
  <c r="J82" i="16"/>
  <c r="K82" i="16"/>
  <c r="L82" i="16"/>
  <c r="M82" i="16"/>
  <c r="N82" i="16"/>
  <c r="G83" i="16"/>
  <c r="H83" i="16"/>
  <c r="I83" i="16"/>
  <c r="J83" i="16"/>
  <c r="K83" i="16"/>
  <c r="L83" i="16"/>
  <c r="M83" i="16"/>
  <c r="N83" i="16"/>
  <c r="G84" i="16"/>
  <c r="H84" i="16"/>
  <c r="I84" i="16"/>
  <c r="J84" i="16"/>
  <c r="K84" i="16"/>
  <c r="L84" i="16"/>
  <c r="M84" i="16"/>
  <c r="N84" i="16"/>
  <c r="G85" i="16"/>
  <c r="H85" i="16"/>
  <c r="I85" i="16"/>
  <c r="J85" i="16"/>
  <c r="K85" i="16"/>
  <c r="L85" i="16"/>
  <c r="M85" i="16"/>
  <c r="N85" i="16"/>
  <c r="G86" i="16"/>
  <c r="H86" i="16"/>
  <c r="I86" i="16"/>
  <c r="J86" i="16"/>
  <c r="K86" i="16"/>
  <c r="L86" i="16"/>
  <c r="M86" i="16"/>
  <c r="N86" i="16"/>
  <c r="G87" i="16"/>
  <c r="H87" i="16"/>
  <c r="I87" i="16"/>
  <c r="J87" i="16"/>
  <c r="K87" i="16"/>
  <c r="L87" i="16"/>
  <c r="M87" i="16"/>
  <c r="N87" i="16"/>
  <c r="G88" i="16"/>
  <c r="H88" i="16"/>
  <c r="I88" i="16"/>
  <c r="J88" i="16"/>
  <c r="K88" i="16"/>
  <c r="L88" i="16"/>
  <c r="M88" i="16"/>
  <c r="N88" i="16"/>
  <c r="G89" i="16"/>
  <c r="H89" i="16"/>
  <c r="I89" i="16"/>
  <c r="J89" i="16"/>
  <c r="K89" i="16"/>
  <c r="L89" i="16"/>
  <c r="M89" i="16"/>
  <c r="N89" i="16"/>
  <c r="G78" i="5"/>
  <c r="H78" i="5"/>
  <c r="I78" i="5"/>
  <c r="J78" i="5"/>
  <c r="K78" i="5"/>
  <c r="L78" i="5"/>
  <c r="M78" i="5"/>
  <c r="N78" i="5"/>
  <c r="G79" i="5"/>
  <c r="H79" i="5"/>
  <c r="I79" i="5"/>
  <c r="J79" i="5"/>
  <c r="K79" i="5"/>
  <c r="L79" i="5"/>
  <c r="M79" i="5"/>
  <c r="N79" i="5"/>
  <c r="G80" i="5"/>
  <c r="H80" i="5"/>
  <c r="I80" i="5"/>
  <c r="J80" i="5"/>
  <c r="K80" i="5"/>
  <c r="L80" i="5"/>
  <c r="M80" i="5"/>
  <c r="N80" i="5"/>
  <c r="G81" i="5"/>
  <c r="H81" i="5"/>
  <c r="I81" i="5"/>
  <c r="J81" i="5"/>
  <c r="K81" i="5"/>
  <c r="L81" i="5"/>
  <c r="M81" i="5"/>
  <c r="N81" i="5"/>
  <c r="G82" i="5"/>
  <c r="H82" i="5"/>
  <c r="I82" i="5"/>
  <c r="J82" i="5"/>
  <c r="K82" i="5"/>
  <c r="L82" i="5"/>
  <c r="M82" i="5"/>
  <c r="N82" i="5"/>
  <c r="G83" i="5"/>
  <c r="H83" i="5"/>
  <c r="I83" i="5"/>
  <c r="J83" i="5"/>
  <c r="K83" i="5"/>
  <c r="L83" i="5"/>
  <c r="M83" i="5"/>
  <c r="N83" i="5"/>
  <c r="G84" i="5"/>
  <c r="H84" i="5"/>
  <c r="I84" i="5"/>
  <c r="J84" i="5"/>
  <c r="K84" i="5"/>
  <c r="L84" i="5"/>
  <c r="M84" i="5"/>
  <c r="N84" i="5"/>
  <c r="G85" i="5"/>
  <c r="H85" i="5"/>
  <c r="I85" i="5"/>
  <c r="J85" i="5"/>
  <c r="K85" i="5"/>
  <c r="L85" i="5"/>
  <c r="M85" i="5"/>
  <c r="N85" i="5"/>
  <c r="G86" i="5"/>
  <c r="H86" i="5"/>
  <c r="I86" i="5"/>
  <c r="J86" i="5"/>
  <c r="K86" i="5"/>
  <c r="L86" i="5"/>
  <c r="M86" i="5"/>
  <c r="N86" i="5"/>
  <c r="G87" i="5"/>
  <c r="H87" i="5"/>
  <c r="I87" i="5"/>
  <c r="J87" i="5"/>
  <c r="K87" i="5"/>
  <c r="L87" i="5"/>
  <c r="M87" i="5"/>
  <c r="N87" i="5"/>
  <c r="G88" i="5"/>
  <c r="H88" i="5"/>
  <c r="I88" i="5"/>
  <c r="J88" i="5"/>
  <c r="K88" i="5"/>
  <c r="L88" i="5"/>
  <c r="M88" i="5"/>
  <c r="N88" i="5"/>
  <c r="G89" i="5"/>
  <c r="H89" i="5"/>
  <c r="I89" i="5"/>
  <c r="J89" i="5"/>
  <c r="K89" i="5"/>
  <c r="L89" i="5"/>
  <c r="M89" i="5"/>
  <c r="N89" i="5"/>
  <c r="F79" i="6"/>
  <c r="F80" i="6"/>
  <c r="F81" i="6"/>
  <c r="F82" i="6"/>
  <c r="F83" i="6"/>
  <c r="F84" i="6"/>
  <c r="F85" i="6"/>
  <c r="F86" i="6"/>
  <c r="F87" i="6"/>
  <c r="F88" i="6"/>
  <c r="F89" i="6"/>
  <c r="F79" i="7"/>
  <c r="F80" i="7"/>
  <c r="F81" i="7"/>
  <c r="F82" i="7"/>
  <c r="F83" i="7"/>
  <c r="F84" i="7"/>
  <c r="F85" i="7"/>
  <c r="F86" i="7"/>
  <c r="F87" i="7"/>
  <c r="F88" i="7"/>
  <c r="F89" i="7"/>
  <c r="F79" i="8"/>
  <c r="F80" i="8"/>
  <c r="F81" i="8"/>
  <c r="F82" i="8"/>
  <c r="F83" i="8"/>
  <c r="F84" i="8"/>
  <c r="F85" i="8"/>
  <c r="F86" i="8"/>
  <c r="F87" i="8"/>
  <c r="F88" i="8"/>
  <c r="F89" i="8"/>
  <c r="F79" i="9"/>
  <c r="F80" i="9"/>
  <c r="F81" i="9"/>
  <c r="F82" i="9"/>
  <c r="F83" i="9"/>
  <c r="F84" i="9"/>
  <c r="F85" i="9"/>
  <c r="F86" i="9"/>
  <c r="F87" i="9"/>
  <c r="F88" i="9"/>
  <c r="F89" i="9"/>
  <c r="F79" i="15"/>
  <c r="F80" i="15"/>
  <c r="F81" i="15"/>
  <c r="F82" i="15"/>
  <c r="F83" i="15"/>
  <c r="F84" i="15"/>
  <c r="F85" i="15"/>
  <c r="F86" i="15"/>
  <c r="F87" i="15"/>
  <c r="F88" i="15"/>
  <c r="F89" i="15"/>
  <c r="F79" i="16"/>
  <c r="F80" i="16"/>
  <c r="F81" i="16"/>
  <c r="F82" i="16"/>
  <c r="F83" i="16"/>
  <c r="F84" i="16"/>
  <c r="F85" i="16"/>
  <c r="F86" i="16"/>
  <c r="F87" i="16"/>
  <c r="F88" i="16"/>
  <c r="F89" i="16"/>
  <c r="F79" i="5"/>
  <c r="F80" i="5"/>
  <c r="F81" i="5"/>
  <c r="F82" i="5"/>
  <c r="F83" i="5"/>
  <c r="F84" i="5"/>
  <c r="F85" i="5"/>
  <c r="F86" i="5"/>
  <c r="F87" i="5"/>
  <c r="F88" i="5"/>
  <c r="F89" i="5"/>
  <c r="F78" i="6"/>
  <c r="F78" i="7"/>
  <c r="F78" i="8"/>
  <c r="F78" i="9"/>
  <c r="F78" i="15"/>
  <c r="F78" i="16"/>
  <c r="F78" i="5"/>
  <c r="G78" i="4"/>
  <c r="H78" i="4"/>
  <c r="I78" i="4"/>
  <c r="J78" i="4"/>
  <c r="K78" i="4"/>
  <c r="L78" i="4"/>
  <c r="M78" i="4"/>
  <c r="N78" i="4"/>
  <c r="G79" i="4"/>
  <c r="H79" i="4"/>
  <c r="I79" i="4"/>
  <c r="J79" i="4"/>
  <c r="K79" i="4"/>
  <c r="L79" i="4"/>
  <c r="M79" i="4"/>
  <c r="N79" i="4"/>
  <c r="G80" i="4"/>
  <c r="H80" i="4"/>
  <c r="I80" i="4"/>
  <c r="J80" i="4"/>
  <c r="K80" i="4"/>
  <c r="L80" i="4"/>
  <c r="M80" i="4"/>
  <c r="N80" i="4"/>
  <c r="G81" i="4"/>
  <c r="H81" i="4"/>
  <c r="I81" i="4"/>
  <c r="J81" i="4"/>
  <c r="K81" i="4"/>
  <c r="L81" i="4"/>
  <c r="M81" i="4"/>
  <c r="N81" i="4"/>
  <c r="G82" i="4"/>
  <c r="H82" i="4"/>
  <c r="I82" i="4"/>
  <c r="J82" i="4"/>
  <c r="K82" i="4"/>
  <c r="L82" i="4"/>
  <c r="M82" i="4"/>
  <c r="N82" i="4"/>
  <c r="G83" i="4"/>
  <c r="H83" i="4"/>
  <c r="I83" i="4"/>
  <c r="J83" i="4"/>
  <c r="K83" i="4"/>
  <c r="L83" i="4"/>
  <c r="M83" i="4"/>
  <c r="N83" i="4"/>
  <c r="G84" i="4"/>
  <c r="H84" i="4"/>
  <c r="I84" i="4"/>
  <c r="J84" i="4"/>
  <c r="K84" i="4"/>
  <c r="L84" i="4"/>
  <c r="M84" i="4"/>
  <c r="N84" i="4"/>
  <c r="G85" i="4"/>
  <c r="H85" i="4"/>
  <c r="I85" i="4"/>
  <c r="J85" i="4"/>
  <c r="K85" i="4"/>
  <c r="L85" i="4"/>
  <c r="M85" i="4"/>
  <c r="N85" i="4"/>
  <c r="G86" i="4"/>
  <c r="H86" i="4"/>
  <c r="I86" i="4"/>
  <c r="J86" i="4"/>
  <c r="K86" i="4"/>
  <c r="L86" i="4"/>
  <c r="M86" i="4"/>
  <c r="N86" i="4"/>
  <c r="G87" i="4"/>
  <c r="H87" i="4"/>
  <c r="I87" i="4"/>
  <c r="J87" i="4"/>
  <c r="K87" i="4"/>
  <c r="L87" i="4"/>
  <c r="M87" i="4"/>
  <c r="N87" i="4"/>
  <c r="G88" i="4"/>
  <c r="H88" i="4"/>
  <c r="I88" i="4"/>
  <c r="J88" i="4"/>
  <c r="K88" i="4"/>
  <c r="L88" i="4"/>
  <c r="M88" i="4"/>
  <c r="N88" i="4"/>
  <c r="G89" i="4"/>
  <c r="H89" i="4"/>
  <c r="I89" i="4"/>
  <c r="J89" i="4"/>
  <c r="K89" i="4"/>
  <c r="L89" i="4"/>
  <c r="M89" i="4"/>
  <c r="N89" i="4"/>
  <c r="F89" i="4"/>
  <c r="F79" i="4"/>
  <c r="F80" i="4"/>
  <c r="F81" i="4"/>
  <c r="F82" i="4"/>
  <c r="F83" i="4"/>
  <c r="F84" i="4"/>
  <c r="F85" i="4"/>
  <c r="F86" i="4"/>
  <c r="F87" i="4"/>
  <c r="F88" i="4"/>
  <c r="N90" i="4" l="1"/>
  <c r="F78" i="4"/>
  <c r="G60" i="14"/>
  <c r="H60" i="14"/>
  <c r="I60" i="14"/>
  <c r="J60" i="14"/>
  <c r="K60" i="14"/>
  <c r="L60" i="14"/>
  <c r="M60" i="14"/>
  <c r="N60" i="14"/>
  <c r="O60" i="14"/>
  <c r="G61" i="14"/>
  <c r="H61" i="14"/>
  <c r="I61" i="14"/>
  <c r="J61" i="14"/>
  <c r="K61" i="14"/>
  <c r="L61" i="14"/>
  <c r="M61" i="14"/>
  <c r="N61" i="14"/>
  <c r="O61" i="14"/>
  <c r="G62" i="14"/>
  <c r="H62" i="14"/>
  <c r="I62" i="14"/>
  <c r="J62" i="14"/>
  <c r="K62" i="14"/>
  <c r="L62" i="14"/>
  <c r="M62" i="14"/>
  <c r="N62" i="14"/>
  <c r="O62" i="14"/>
  <c r="G63" i="14"/>
  <c r="H63" i="14"/>
  <c r="I63" i="14"/>
  <c r="J63" i="14"/>
  <c r="K63" i="14"/>
  <c r="L63" i="14"/>
  <c r="M63" i="14"/>
  <c r="N63" i="14"/>
  <c r="O63" i="14"/>
  <c r="G64" i="14"/>
  <c r="H64" i="14"/>
  <c r="I64" i="14"/>
  <c r="J64" i="14"/>
  <c r="K64" i="14"/>
  <c r="L64" i="14"/>
  <c r="M64" i="14"/>
  <c r="N64" i="14"/>
  <c r="O64" i="14"/>
  <c r="G65" i="14"/>
  <c r="H65" i="14"/>
  <c r="I65" i="14"/>
  <c r="J65" i="14"/>
  <c r="K65" i="14"/>
  <c r="L65" i="14"/>
  <c r="M65" i="14"/>
  <c r="N65" i="14"/>
  <c r="O65" i="14"/>
  <c r="G66" i="14"/>
  <c r="H66" i="14"/>
  <c r="I66" i="14"/>
  <c r="J66" i="14"/>
  <c r="K66" i="14"/>
  <c r="L66" i="14"/>
  <c r="M66" i="14"/>
  <c r="N66" i="14"/>
  <c r="O66" i="14"/>
  <c r="G67" i="14"/>
  <c r="H67" i="14"/>
  <c r="I67" i="14"/>
  <c r="J67" i="14"/>
  <c r="K67" i="14"/>
  <c r="L67" i="14"/>
  <c r="M67" i="14"/>
  <c r="N67" i="14"/>
  <c r="O67" i="14"/>
  <c r="G68" i="14"/>
  <c r="H68" i="14"/>
  <c r="I68" i="14"/>
  <c r="J68" i="14"/>
  <c r="K68" i="14"/>
  <c r="L68" i="14"/>
  <c r="M68" i="14"/>
  <c r="N68" i="14"/>
  <c r="O68" i="14"/>
  <c r="G69" i="14"/>
  <c r="H69" i="14"/>
  <c r="I69" i="14"/>
  <c r="J69" i="14"/>
  <c r="K69" i="14"/>
  <c r="L69" i="14"/>
  <c r="M69" i="14"/>
  <c r="N69" i="14"/>
  <c r="O69" i="14"/>
  <c r="G70" i="14"/>
  <c r="H70" i="14"/>
  <c r="I70" i="14"/>
  <c r="J70" i="14"/>
  <c r="K70" i="14"/>
  <c r="L70" i="14"/>
  <c r="M70" i="14"/>
  <c r="N70" i="14"/>
  <c r="O70" i="14"/>
  <c r="H59" i="14"/>
  <c r="I59" i="14"/>
  <c r="J59" i="14"/>
  <c r="K59" i="14"/>
  <c r="L59" i="14"/>
  <c r="M59" i="14"/>
  <c r="N59" i="14"/>
  <c r="O59" i="14"/>
  <c r="G43" i="16"/>
  <c r="G44" i="16"/>
  <c r="G45" i="16"/>
  <c r="G46" i="16"/>
  <c r="G47" i="16"/>
  <c r="G48" i="16"/>
  <c r="G49" i="16"/>
  <c r="G29" i="7"/>
  <c r="G30" i="7"/>
  <c r="G31" i="7"/>
  <c r="G34" i="6"/>
  <c r="G35" i="6"/>
  <c r="G36" i="6"/>
  <c r="G37" i="6"/>
  <c r="G38" i="6"/>
  <c r="G28" i="4"/>
  <c r="G29" i="4"/>
  <c r="G30" i="4"/>
  <c r="G31" i="4"/>
  <c r="G32" i="4"/>
  <c r="G33" i="4"/>
  <c r="G34" i="4"/>
  <c r="G35" i="4"/>
  <c r="G21" i="4"/>
  <c r="G22" i="4"/>
  <c r="H71" i="14"/>
  <c r="I71" i="14"/>
  <c r="J71" i="14"/>
  <c r="K71" i="14"/>
  <c r="L71" i="14"/>
  <c r="M71" i="14"/>
  <c r="N71" i="14"/>
  <c r="O71" i="14"/>
  <c r="G71" i="14"/>
  <c r="G59" i="14"/>
  <c r="T23" i="14"/>
  <c r="T22" i="14"/>
  <c r="T21" i="14"/>
  <c r="T20" i="14"/>
  <c r="T19" i="14"/>
  <c r="T18" i="14"/>
  <c r="T17" i="14"/>
  <c r="T16" i="14"/>
  <c r="N23" i="14"/>
  <c r="N22" i="14"/>
  <c r="N90" i="16"/>
  <c r="M90" i="16"/>
  <c r="L90" i="16"/>
  <c r="K90" i="16"/>
  <c r="J90" i="16"/>
  <c r="I90" i="16"/>
  <c r="H90" i="16"/>
  <c r="G90" i="16"/>
  <c r="F90" i="16"/>
  <c r="H50" i="16"/>
  <c r="G50" i="16"/>
  <c r="H49" i="16"/>
  <c r="H48" i="16"/>
  <c r="H47" i="16"/>
  <c r="H46" i="16"/>
  <c r="I50" i="16" s="1"/>
  <c r="R23" i="14" s="1"/>
  <c r="Q23" i="14" s="1"/>
  <c r="H45" i="16"/>
  <c r="H44" i="16"/>
  <c r="H43" i="16"/>
  <c r="H42" i="16"/>
  <c r="G42" i="16"/>
  <c r="H41" i="16"/>
  <c r="G41" i="16"/>
  <c r="H40" i="16"/>
  <c r="I40" i="16" s="1"/>
  <c r="G40" i="16"/>
  <c r="H39" i="16"/>
  <c r="G39" i="16"/>
  <c r="H38" i="16"/>
  <c r="G38" i="16"/>
  <c r="H37" i="16"/>
  <c r="G37" i="16"/>
  <c r="H36" i="16"/>
  <c r="G36" i="16"/>
  <c r="H35" i="16"/>
  <c r="I39" i="16" s="1"/>
  <c r="G35" i="16"/>
  <c r="H34" i="16"/>
  <c r="G34" i="16"/>
  <c r="H33" i="16"/>
  <c r="G33" i="16"/>
  <c r="H32" i="16"/>
  <c r="G32" i="16"/>
  <c r="H31" i="16"/>
  <c r="G31" i="16"/>
  <c r="H30" i="16"/>
  <c r="G30" i="16"/>
  <c r="H29" i="16"/>
  <c r="G29" i="16"/>
  <c r="H28" i="16"/>
  <c r="I32" i="16" s="1"/>
  <c r="G28" i="16"/>
  <c r="H27" i="16"/>
  <c r="G27" i="16"/>
  <c r="H26" i="16"/>
  <c r="G26" i="16"/>
  <c r="H25" i="16"/>
  <c r="G25" i="16"/>
  <c r="H24" i="16"/>
  <c r="G24" i="16"/>
  <c r="H23" i="16"/>
  <c r="G23" i="16"/>
  <c r="H22" i="16"/>
  <c r="G22" i="16"/>
  <c r="H21" i="16"/>
  <c r="G21" i="16"/>
  <c r="H20" i="16"/>
  <c r="G20" i="16"/>
  <c r="H19" i="16"/>
  <c r="G19" i="16"/>
  <c r="H18" i="16"/>
  <c r="G18" i="16"/>
  <c r="H17" i="16"/>
  <c r="G17" i="16"/>
  <c r="H16" i="16"/>
  <c r="G16" i="16"/>
  <c r="H15" i="16"/>
  <c r="G15" i="16"/>
  <c r="H14" i="16"/>
  <c r="N90" i="15"/>
  <c r="M90" i="15"/>
  <c r="L90" i="15"/>
  <c r="K90" i="15"/>
  <c r="J90" i="15"/>
  <c r="I90" i="15"/>
  <c r="H90" i="15"/>
  <c r="G90" i="15"/>
  <c r="F90" i="15"/>
  <c r="H50" i="15"/>
  <c r="G50" i="15"/>
  <c r="H49" i="15"/>
  <c r="G49" i="15"/>
  <c r="H48" i="15"/>
  <c r="G48" i="15"/>
  <c r="H47" i="15"/>
  <c r="G47" i="15"/>
  <c r="H46" i="15"/>
  <c r="I50" i="15" s="1"/>
  <c r="R22" i="14" s="1"/>
  <c r="Q22" i="14" s="1"/>
  <c r="G46" i="15"/>
  <c r="H45" i="15"/>
  <c r="G45" i="15"/>
  <c r="H44" i="15"/>
  <c r="G44" i="15"/>
  <c r="H43" i="15"/>
  <c r="G43" i="15"/>
  <c r="H42" i="15"/>
  <c r="G42" i="15"/>
  <c r="H41" i="15"/>
  <c r="G41" i="15"/>
  <c r="H40" i="15"/>
  <c r="G40" i="15"/>
  <c r="H39" i="15"/>
  <c r="G39" i="15"/>
  <c r="H38" i="15"/>
  <c r="G38" i="15"/>
  <c r="H37" i="15"/>
  <c r="G37" i="15"/>
  <c r="H36" i="15"/>
  <c r="I40" i="15" s="1"/>
  <c r="G36" i="15"/>
  <c r="H35" i="15"/>
  <c r="G35" i="15"/>
  <c r="H34" i="15"/>
  <c r="G34" i="15"/>
  <c r="H33" i="15"/>
  <c r="I37" i="15" s="1"/>
  <c r="G33" i="15"/>
  <c r="H32" i="15"/>
  <c r="G32" i="15"/>
  <c r="H31" i="15"/>
  <c r="G31" i="15"/>
  <c r="H30" i="15"/>
  <c r="G30" i="15"/>
  <c r="H29" i="15"/>
  <c r="G29" i="15"/>
  <c r="H28" i="15"/>
  <c r="I32" i="15" s="1"/>
  <c r="G28" i="15"/>
  <c r="H27" i="15"/>
  <c r="G27" i="15"/>
  <c r="H26" i="15"/>
  <c r="G26" i="15"/>
  <c r="H25" i="15"/>
  <c r="I29" i="15" s="1"/>
  <c r="G25" i="15"/>
  <c r="H24" i="15"/>
  <c r="I28" i="15" s="1"/>
  <c r="G24" i="15"/>
  <c r="H23" i="15"/>
  <c r="G23" i="15"/>
  <c r="H22" i="15"/>
  <c r="G22" i="15"/>
  <c r="H21" i="15"/>
  <c r="G21" i="15"/>
  <c r="H20" i="15"/>
  <c r="I24" i="15" s="1"/>
  <c r="G20" i="15"/>
  <c r="H19" i="15"/>
  <c r="G19" i="15"/>
  <c r="H18" i="15"/>
  <c r="G18" i="15"/>
  <c r="H17" i="15"/>
  <c r="G17" i="15"/>
  <c r="H16" i="15"/>
  <c r="I20" i="15" s="1"/>
  <c r="G16" i="15"/>
  <c r="H15" i="15"/>
  <c r="G15" i="15"/>
  <c r="H14" i="15"/>
  <c r="G50" i="4"/>
  <c r="H15" i="6"/>
  <c r="H16" i="6"/>
  <c r="H17" i="6"/>
  <c r="H18" i="6"/>
  <c r="H19" i="6"/>
  <c r="H20" i="6"/>
  <c r="I20" i="6" s="1"/>
  <c r="H21" i="6"/>
  <c r="H22" i="6"/>
  <c r="H23" i="6"/>
  <c r="H24" i="6"/>
  <c r="H25" i="6"/>
  <c r="H26" i="6"/>
  <c r="H27" i="6"/>
  <c r="H28" i="6"/>
  <c r="I28" i="6" s="1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I44" i="6" s="1"/>
  <c r="H45" i="6"/>
  <c r="H46" i="6"/>
  <c r="H47" i="6"/>
  <c r="H48" i="6"/>
  <c r="H49" i="6"/>
  <c r="H50" i="6"/>
  <c r="H15" i="7"/>
  <c r="H16" i="7"/>
  <c r="H17" i="7"/>
  <c r="H18" i="7"/>
  <c r="H19" i="7"/>
  <c r="H20" i="7"/>
  <c r="I20" i="7" s="1"/>
  <c r="H21" i="7"/>
  <c r="H22" i="7"/>
  <c r="H23" i="7"/>
  <c r="H24" i="7"/>
  <c r="I24" i="7" s="1"/>
  <c r="H25" i="7"/>
  <c r="H26" i="7"/>
  <c r="I26" i="7" s="1"/>
  <c r="H27" i="7"/>
  <c r="I31" i="7" s="1"/>
  <c r="H28" i="7"/>
  <c r="H29" i="7"/>
  <c r="H30" i="7"/>
  <c r="H31" i="7"/>
  <c r="H32" i="7"/>
  <c r="H33" i="7"/>
  <c r="H34" i="7"/>
  <c r="H35" i="7"/>
  <c r="I35" i="7" s="1"/>
  <c r="H36" i="7"/>
  <c r="H37" i="7"/>
  <c r="H38" i="7"/>
  <c r="H39" i="7"/>
  <c r="H40" i="7"/>
  <c r="I40" i="7" s="1"/>
  <c r="H41" i="7"/>
  <c r="H42" i="7"/>
  <c r="H43" i="7"/>
  <c r="H44" i="7"/>
  <c r="H45" i="7"/>
  <c r="H46" i="7"/>
  <c r="H47" i="7"/>
  <c r="H48" i="7"/>
  <c r="H49" i="7"/>
  <c r="H50" i="7"/>
  <c r="I50" i="7" s="1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I28" i="8" s="1"/>
  <c r="H29" i="8"/>
  <c r="H30" i="8"/>
  <c r="H31" i="8"/>
  <c r="H32" i="8"/>
  <c r="H33" i="8"/>
  <c r="I33" i="8" s="1"/>
  <c r="H34" i="8"/>
  <c r="H35" i="8"/>
  <c r="H36" i="8"/>
  <c r="H37" i="8"/>
  <c r="H38" i="8"/>
  <c r="H39" i="8"/>
  <c r="H40" i="8"/>
  <c r="I40" i="8" s="1"/>
  <c r="H41" i="8"/>
  <c r="H42" i="8"/>
  <c r="H43" i="8"/>
  <c r="H44" i="8"/>
  <c r="H45" i="8"/>
  <c r="I45" i="8" s="1"/>
  <c r="H46" i="8"/>
  <c r="H47" i="8"/>
  <c r="H48" i="8"/>
  <c r="I48" i="8" s="1"/>
  <c r="H49" i="8"/>
  <c r="H50" i="8"/>
  <c r="H15" i="9"/>
  <c r="H16" i="9"/>
  <c r="H17" i="9"/>
  <c r="H18" i="9"/>
  <c r="H19" i="9"/>
  <c r="H20" i="9"/>
  <c r="I20" i="9" s="1"/>
  <c r="H21" i="9"/>
  <c r="I21" i="9" s="1"/>
  <c r="H22" i="9"/>
  <c r="H23" i="9"/>
  <c r="I23" i="9" s="1"/>
  <c r="H24" i="9"/>
  <c r="H25" i="9"/>
  <c r="H26" i="9"/>
  <c r="H27" i="9"/>
  <c r="H28" i="9"/>
  <c r="H29" i="9"/>
  <c r="H30" i="9"/>
  <c r="I30" i="9" s="1"/>
  <c r="H31" i="9"/>
  <c r="I31" i="9" s="1"/>
  <c r="H32" i="9"/>
  <c r="H33" i="9"/>
  <c r="H34" i="9"/>
  <c r="H35" i="9"/>
  <c r="H36" i="9"/>
  <c r="I36" i="9" s="1"/>
  <c r="H37" i="9"/>
  <c r="H38" i="9"/>
  <c r="H39" i="9"/>
  <c r="H40" i="9"/>
  <c r="H41" i="9"/>
  <c r="H42" i="9"/>
  <c r="H43" i="9"/>
  <c r="H44" i="9"/>
  <c r="H45" i="9"/>
  <c r="I45" i="9" s="1"/>
  <c r="H46" i="9"/>
  <c r="H47" i="9"/>
  <c r="H48" i="9"/>
  <c r="H49" i="9"/>
  <c r="H50" i="9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I33" i="5" s="1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I23" i="6"/>
  <c r="I24" i="6"/>
  <c r="I33" i="6"/>
  <c r="I23" i="7"/>
  <c r="I27" i="7"/>
  <c r="I28" i="7"/>
  <c r="I32" i="7"/>
  <c r="I38" i="7"/>
  <c r="I23" i="8"/>
  <c r="I24" i="8"/>
  <c r="I25" i="9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N21" i="14"/>
  <c r="N20" i="14"/>
  <c r="N19" i="14"/>
  <c r="N18" i="14"/>
  <c r="N17" i="14"/>
  <c r="N16" i="14"/>
  <c r="N90" i="6"/>
  <c r="N90" i="5"/>
  <c r="N90" i="7"/>
  <c r="N90" i="8"/>
  <c r="N90" i="9"/>
  <c r="N72" i="4"/>
  <c r="G38" i="9"/>
  <c r="G46" i="4"/>
  <c r="G47" i="4"/>
  <c r="G48" i="4"/>
  <c r="G49" i="4"/>
  <c r="G46" i="5"/>
  <c r="G47" i="5"/>
  <c r="G48" i="5"/>
  <c r="G49" i="5"/>
  <c r="G46" i="6"/>
  <c r="G47" i="6"/>
  <c r="G48" i="6"/>
  <c r="G49" i="6"/>
  <c r="G46" i="7"/>
  <c r="G47" i="7"/>
  <c r="G48" i="7"/>
  <c r="G49" i="7"/>
  <c r="G46" i="8"/>
  <c r="G47" i="8"/>
  <c r="G48" i="8"/>
  <c r="G49" i="8"/>
  <c r="G46" i="9"/>
  <c r="G47" i="9"/>
  <c r="G48" i="9"/>
  <c r="G49" i="9"/>
  <c r="G72" i="4"/>
  <c r="H72" i="4"/>
  <c r="I72" i="4"/>
  <c r="J72" i="4"/>
  <c r="K72" i="4"/>
  <c r="L72" i="4"/>
  <c r="M72" i="4"/>
  <c r="N24" i="14" l="1"/>
  <c r="P22" i="14" s="1"/>
  <c r="O22" i="14" s="1"/>
  <c r="I48" i="16"/>
  <c r="I47" i="16"/>
  <c r="I49" i="16"/>
  <c r="I45" i="16"/>
  <c r="I44" i="16"/>
  <c r="I42" i="16"/>
  <c r="I41" i="16"/>
  <c r="I38" i="16"/>
  <c r="I37" i="16"/>
  <c r="I36" i="16"/>
  <c r="I31" i="16"/>
  <c r="I34" i="16"/>
  <c r="I33" i="16"/>
  <c r="I24" i="16"/>
  <c r="I30" i="16"/>
  <c r="I29" i="16"/>
  <c r="I28" i="16"/>
  <c r="I25" i="16"/>
  <c r="I26" i="16"/>
  <c r="I22" i="16"/>
  <c r="I49" i="15"/>
  <c r="I45" i="15"/>
  <c r="I48" i="15"/>
  <c r="I47" i="15"/>
  <c r="I44" i="15"/>
  <c r="I38" i="15"/>
  <c r="I43" i="15"/>
  <c r="I42" i="15"/>
  <c r="I36" i="15"/>
  <c r="I39" i="15"/>
  <c r="I35" i="15"/>
  <c r="I30" i="15"/>
  <c r="I34" i="15"/>
  <c r="I31" i="15"/>
  <c r="I27" i="15"/>
  <c r="I22" i="15"/>
  <c r="I26" i="15"/>
  <c r="I21" i="15"/>
  <c r="I23" i="15"/>
  <c r="I48" i="9"/>
  <c r="I47" i="9"/>
  <c r="I50" i="9"/>
  <c r="I46" i="9"/>
  <c r="I44" i="9"/>
  <c r="I49" i="9"/>
  <c r="I43" i="9"/>
  <c r="I41" i="9"/>
  <c r="I37" i="9"/>
  <c r="I39" i="9"/>
  <c r="I42" i="9"/>
  <c r="I38" i="9"/>
  <c r="I40" i="9"/>
  <c r="I33" i="9"/>
  <c r="I32" i="9"/>
  <c r="I35" i="9"/>
  <c r="I34" i="9"/>
  <c r="I29" i="9"/>
  <c r="I28" i="9"/>
  <c r="I27" i="9"/>
  <c r="I24" i="9"/>
  <c r="I26" i="9"/>
  <c r="I22" i="9"/>
  <c r="I19" i="9"/>
  <c r="I50" i="8"/>
  <c r="I47" i="8"/>
  <c r="I46" i="8"/>
  <c r="I49" i="8"/>
  <c r="I43" i="8"/>
  <c r="I42" i="8"/>
  <c r="I44" i="8"/>
  <c r="I41" i="8"/>
  <c r="I39" i="8"/>
  <c r="I38" i="8"/>
  <c r="I36" i="8"/>
  <c r="I35" i="8"/>
  <c r="I37" i="8"/>
  <c r="I34" i="8"/>
  <c r="I31" i="8"/>
  <c r="I30" i="8"/>
  <c r="I29" i="8"/>
  <c r="I27" i="8"/>
  <c r="I32" i="8"/>
  <c r="I26" i="8"/>
  <c r="I25" i="8"/>
  <c r="I22" i="8"/>
  <c r="I21" i="8"/>
  <c r="I20" i="8"/>
  <c r="I19" i="8"/>
  <c r="I48" i="7"/>
  <c r="I49" i="7"/>
  <c r="I47" i="7"/>
  <c r="I46" i="7"/>
  <c r="I45" i="7"/>
  <c r="I43" i="7"/>
  <c r="I44" i="7"/>
  <c r="I41" i="7"/>
  <c r="I37" i="7"/>
  <c r="I42" i="7"/>
  <c r="I39" i="7"/>
  <c r="I36" i="7"/>
  <c r="I33" i="7"/>
  <c r="I34" i="7"/>
  <c r="I29" i="7"/>
  <c r="I30" i="7"/>
  <c r="I25" i="7"/>
  <c r="I22" i="7"/>
  <c r="I21" i="7"/>
  <c r="I19" i="7"/>
  <c r="I49" i="6"/>
  <c r="I46" i="6"/>
  <c r="I47" i="6"/>
  <c r="I45" i="6"/>
  <c r="I48" i="6"/>
  <c r="I43" i="6"/>
  <c r="I42" i="6"/>
  <c r="I41" i="6"/>
  <c r="I40" i="6"/>
  <c r="I39" i="6"/>
  <c r="I38" i="6"/>
  <c r="I35" i="6"/>
  <c r="I37" i="6"/>
  <c r="I36" i="6"/>
  <c r="I34" i="6"/>
  <c r="I31" i="6"/>
  <c r="I30" i="6"/>
  <c r="I29" i="6"/>
  <c r="I32" i="6"/>
  <c r="I27" i="6"/>
  <c r="I26" i="6"/>
  <c r="I25" i="6"/>
  <c r="I22" i="6"/>
  <c r="I21" i="6"/>
  <c r="I19" i="6"/>
  <c r="I49" i="5"/>
  <c r="I47" i="5"/>
  <c r="I46" i="5"/>
  <c r="I48" i="5"/>
  <c r="I43" i="5"/>
  <c r="I42" i="5"/>
  <c r="I41" i="5"/>
  <c r="I37" i="5"/>
  <c r="I44" i="5"/>
  <c r="I40" i="5"/>
  <c r="I38" i="5"/>
  <c r="I34" i="5"/>
  <c r="I35" i="5"/>
  <c r="I36" i="5"/>
  <c r="I31" i="5"/>
  <c r="I29" i="5"/>
  <c r="I30" i="5"/>
  <c r="I32" i="5"/>
  <c r="I26" i="5"/>
  <c r="I25" i="5"/>
  <c r="I28" i="5"/>
  <c r="I24" i="5"/>
  <c r="I23" i="5"/>
  <c r="I22" i="5"/>
  <c r="I21" i="5"/>
  <c r="I20" i="5"/>
  <c r="I19" i="5"/>
  <c r="I21" i="16"/>
  <c r="I20" i="16"/>
  <c r="I19" i="16"/>
  <c r="I18" i="16"/>
  <c r="I19" i="15"/>
  <c r="I18" i="15"/>
  <c r="G14" i="14"/>
  <c r="G24" i="14"/>
  <c r="G15" i="14"/>
  <c r="G40" i="14"/>
  <c r="G22" i="14"/>
  <c r="G45" i="14"/>
  <c r="G37" i="14"/>
  <c r="G29" i="14"/>
  <c r="G21" i="14"/>
  <c r="G13" i="14"/>
  <c r="G30" i="14"/>
  <c r="G44" i="14"/>
  <c r="G36" i="14"/>
  <c r="G28" i="14"/>
  <c r="G20" i="14"/>
  <c r="G12" i="14"/>
  <c r="G38" i="14"/>
  <c r="T24" i="14"/>
  <c r="G43" i="14"/>
  <c r="G35" i="14"/>
  <c r="G27" i="14"/>
  <c r="G19" i="14"/>
  <c r="G32" i="14"/>
  <c r="G46" i="14"/>
  <c r="G11" i="14"/>
  <c r="G42" i="14"/>
  <c r="G34" i="14"/>
  <c r="G26" i="14"/>
  <c r="G18" i="14"/>
  <c r="G39" i="14"/>
  <c r="G49" i="14"/>
  <c r="G41" i="14"/>
  <c r="G33" i="14"/>
  <c r="G25" i="14"/>
  <c r="G17" i="14"/>
  <c r="G16" i="14"/>
  <c r="G31" i="14"/>
  <c r="G23" i="14"/>
  <c r="I27" i="16"/>
  <c r="I43" i="16"/>
  <c r="I46" i="16"/>
  <c r="I35" i="16"/>
  <c r="I23" i="16"/>
  <c r="I46" i="15"/>
  <c r="I25" i="15"/>
  <c r="I33" i="15"/>
  <c r="I41" i="15"/>
  <c r="I39" i="5"/>
  <c r="I45" i="5"/>
  <c r="I27" i="5"/>
  <c r="I50" i="6"/>
  <c r="I50" i="5"/>
  <c r="I50" i="4"/>
  <c r="O87" i="14"/>
  <c r="O84" i="14"/>
  <c r="O89" i="14"/>
  <c r="O88" i="14"/>
  <c r="O83" i="14"/>
  <c r="O82" i="14"/>
  <c r="O81" i="14"/>
  <c r="O80" i="14"/>
  <c r="O79" i="14"/>
  <c r="O86" i="14"/>
  <c r="O78" i="14"/>
  <c r="O85" i="14"/>
  <c r="O72" i="14"/>
  <c r="J79" i="14"/>
  <c r="I80" i="14"/>
  <c r="J80" i="14"/>
  <c r="K80" i="14"/>
  <c r="L80" i="14"/>
  <c r="N80" i="14"/>
  <c r="I81" i="14"/>
  <c r="J81" i="14"/>
  <c r="K81" i="14"/>
  <c r="L81" i="14"/>
  <c r="M81" i="14"/>
  <c r="N81" i="14"/>
  <c r="I82" i="14"/>
  <c r="J82" i="14"/>
  <c r="K82" i="14"/>
  <c r="L82" i="14"/>
  <c r="M82" i="14"/>
  <c r="N82" i="14"/>
  <c r="G83" i="14"/>
  <c r="I83" i="14"/>
  <c r="J83" i="14"/>
  <c r="K83" i="14"/>
  <c r="L83" i="14"/>
  <c r="M83" i="14"/>
  <c r="N83" i="14"/>
  <c r="G84" i="14"/>
  <c r="I84" i="14"/>
  <c r="J84" i="14"/>
  <c r="K84" i="14"/>
  <c r="L84" i="14"/>
  <c r="M84" i="14"/>
  <c r="N84" i="14"/>
  <c r="G85" i="14"/>
  <c r="I85" i="14"/>
  <c r="J85" i="14"/>
  <c r="K85" i="14"/>
  <c r="L85" i="14"/>
  <c r="M85" i="14"/>
  <c r="N85" i="14"/>
  <c r="G86" i="14"/>
  <c r="I86" i="14"/>
  <c r="J86" i="14"/>
  <c r="K86" i="14"/>
  <c r="L86" i="14"/>
  <c r="M86" i="14"/>
  <c r="N86" i="14"/>
  <c r="G87" i="14"/>
  <c r="I87" i="14"/>
  <c r="J87" i="14"/>
  <c r="K87" i="14"/>
  <c r="L87" i="14"/>
  <c r="M87" i="14"/>
  <c r="N87" i="14"/>
  <c r="G88" i="14"/>
  <c r="I88" i="14"/>
  <c r="J88" i="14"/>
  <c r="K88" i="14"/>
  <c r="L88" i="14"/>
  <c r="M88" i="14"/>
  <c r="N88" i="14"/>
  <c r="G89" i="14"/>
  <c r="I89" i="14"/>
  <c r="J89" i="14"/>
  <c r="K89" i="14"/>
  <c r="L89" i="14"/>
  <c r="M89" i="14"/>
  <c r="N89" i="14"/>
  <c r="G90" i="9"/>
  <c r="H90" i="9"/>
  <c r="I90" i="9"/>
  <c r="J90" i="9"/>
  <c r="K90" i="9"/>
  <c r="L90" i="9"/>
  <c r="M90" i="9"/>
  <c r="F90" i="9"/>
  <c r="G90" i="8"/>
  <c r="H90" i="8"/>
  <c r="I90" i="8"/>
  <c r="J90" i="8"/>
  <c r="K90" i="8"/>
  <c r="L90" i="8"/>
  <c r="M90" i="8"/>
  <c r="F90" i="8"/>
  <c r="G90" i="7"/>
  <c r="H90" i="7"/>
  <c r="I90" i="7"/>
  <c r="J90" i="7"/>
  <c r="K90" i="7"/>
  <c r="L90" i="7"/>
  <c r="M90" i="7"/>
  <c r="F90" i="7"/>
  <c r="G90" i="6"/>
  <c r="H90" i="6"/>
  <c r="I90" i="6"/>
  <c r="J90" i="6"/>
  <c r="K90" i="6"/>
  <c r="L90" i="6"/>
  <c r="M90" i="6"/>
  <c r="F90" i="6"/>
  <c r="G90" i="5"/>
  <c r="H90" i="5"/>
  <c r="I90" i="5"/>
  <c r="J90" i="5"/>
  <c r="K90" i="5"/>
  <c r="L90" i="5"/>
  <c r="M90" i="5"/>
  <c r="F90" i="5"/>
  <c r="G90" i="4"/>
  <c r="H90" i="4"/>
  <c r="I90" i="4"/>
  <c r="J90" i="4"/>
  <c r="K90" i="4"/>
  <c r="L90" i="4"/>
  <c r="M90" i="4"/>
  <c r="F90" i="4"/>
  <c r="P16" i="14" l="1"/>
  <c r="P23" i="14"/>
  <c r="O23" i="14" s="1"/>
  <c r="N79" i="14"/>
  <c r="I79" i="14"/>
  <c r="I18" i="14"/>
  <c r="I25" i="14"/>
  <c r="I26" i="14"/>
  <c r="I36" i="14"/>
  <c r="I48" i="14"/>
  <c r="I23" i="14"/>
  <c r="I44" i="14"/>
  <c r="I31" i="14"/>
  <c r="I16" i="14"/>
  <c r="I40" i="14"/>
  <c r="I20" i="14"/>
  <c r="I35" i="14"/>
  <c r="I17" i="14"/>
  <c r="I43" i="14"/>
  <c r="I39" i="14"/>
  <c r="I22" i="14"/>
  <c r="I47" i="14"/>
  <c r="I30" i="14"/>
  <c r="I21" i="14"/>
  <c r="I33" i="14"/>
  <c r="I38" i="14"/>
  <c r="I29" i="14"/>
  <c r="I41" i="14"/>
  <c r="I34" i="14"/>
  <c r="I46" i="14"/>
  <c r="I37" i="14"/>
  <c r="I24" i="14"/>
  <c r="I42" i="14"/>
  <c r="I19" i="14"/>
  <c r="H46" i="14"/>
  <c r="I45" i="14"/>
  <c r="I49" i="14"/>
  <c r="I32" i="14"/>
  <c r="I28" i="14"/>
  <c r="I27" i="14"/>
  <c r="I15" i="14"/>
  <c r="H50" i="14"/>
  <c r="I50" i="14"/>
  <c r="J50" i="14" s="1"/>
  <c r="K79" i="14"/>
  <c r="O90" i="14"/>
  <c r="H49" i="14"/>
  <c r="H47" i="14"/>
  <c r="H48" i="14"/>
  <c r="G80" i="14"/>
  <c r="G81" i="14"/>
  <c r="G79" i="14"/>
  <c r="G82" i="14"/>
  <c r="H45" i="14"/>
  <c r="J72" i="14"/>
  <c r="H72" i="14"/>
  <c r="H87" i="14"/>
  <c r="H84" i="14"/>
  <c r="H80" i="14"/>
  <c r="H88" i="14"/>
  <c r="H83" i="14"/>
  <c r="H79" i="14"/>
  <c r="H89" i="14"/>
  <c r="H86" i="14"/>
  <c r="H82" i="14"/>
  <c r="H85" i="14"/>
  <c r="H81" i="14"/>
  <c r="M80" i="14"/>
  <c r="M79" i="14"/>
  <c r="M78" i="14"/>
  <c r="K72" i="14"/>
  <c r="I72" i="14"/>
  <c r="L79" i="14"/>
  <c r="M72" i="14"/>
  <c r="I78" i="14"/>
  <c r="K78" i="14"/>
  <c r="N72" i="14"/>
  <c r="P17" i="14"/>
  <c r="J78" i="14"/>
  <c r="J90" i="14" s="1"/>
  <c r="P21" i="14"/>
  <c r="P19" i="14"/>
  <c r="P20" i="14"/>
  <c r="L72" i="14"/>
  <c r="P18" i="14"/>
  <c r="H23" i="14"/>
  <c r="H27" i="14"/>
  <c r="N78" i="14"/>
  <c r="L78" i="14"/>
  <c r="G78" i="14"/>
  <c r="H78" i="14"/>
  <c r="H30" i="14"/>
  <c r="H22" i="14"/>
  <c r="H18" i="14"/>
  <c r="H44" i="14"/>
  <c r="H42" i="14"/>
  <c r="H34" i="14"/>
  <c r="H26" i="14"/>
  <c r="H40" i="14"/>
  <c r="H38" i="14"/>
  <c r="H41" i="14"/>
  <c r="H19" i="14"/>
  <c r="H37" i="14"/>
  <c r="H29" i="14"/>
  <c r="H16" i="14"/>
  <c r="H20" i="14"/>
  <c r="H24" i="14"/>
  <c r="H31" i="14"/>
  <c r="H35" i="14"/>
  <c r="H17" i="14"/>
  <c r="H21" i="14"/>
  <c r="H25" i="14"/>
  <c r="H32" i="14"/>
  <c r="H39" i="14"/>
  <c r="H28" i="14"/>
  <c r="H36" i="14"/>
  <c r="H43" i="14"/>
  <c r="H33" i="14"/>
  <c r="I14" i="14"/>
  <c r="H15" i="14"/>
  <c r="I20" i="4"/>
  <c r="I28" i="4"/>
  <c r="I36" i="4"/>
  <c r="I46" i="4"/>
  <c r="I47" i="4"/>
  <c r="I49" i="4"/>
  <c r="H14" i="5"/>
  <c r="H14" i="6"/>
  <c r="H14" i="7"/>
  <c r="H14" i="8"/>
  <c r="H14" i="9"/>
  <c r="H14" i="4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50" i="5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9" i="6"/>
  <c r="G40" i="6"/>
  <c r="G41" i="6"/>
  <c r="G42" i="6"/>
  <c r="G43" i="6"/>
  <c r="G44" i="6"/>
  <c r="G45" i="6"/>
  <c r="G50" i="6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50" i="7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50" i="8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9" i="9"/>
  <c r="G40" i="9"/>
  <c r="G41" i="9"/>
  <c r="G42" i="9"/>
  <c r="G43" i="9"/>
  <c r="G44" i="9"/>
  <c r="G45" i="9"/>
  <c r="G50" i="9"/>
  <c r="G16" i="4"/>
  <c r="G17" i="4"/>
  <c r="G18" i="4"/>
  <c r="G19" i="4"/>
  <c r="G20" i="4"/>
  <c r="G23" i="4"/>
  <c r="G24" i="4"/>
  <c r="G25" i="4"/>
  <c r="G26" i="4"/>
  <c r="G27" i="4"/>
  <c r="G36" i="4"/>
  <c r="G37" i="4"/>
  <c r="G38" i="4"/>
  <c r="G39" i="4"/>
  <c r="G40" i="4"/>
  <c r="G41" i="4"/>
  <c r="G42" i="4"/>
  <c r="G43" i="4"/>
  <c r="G44" i="4"/>
  <c r="G45" i="4"/>
  <c r="G15" i="5"/>
  <c r="G15" i="6"/>
  <c r="G15" i="7"/>
  <c r="G15" i="8"/>
  <c r="G15" i="9"/>
  <c r="G15" i="4"/>
  <c r="I90" i="14" l="1"/>
  <c r="P24" i="14"/>
  <c r="J29" i="14"/>
  <c r="N90" i="14"/>
  <c r="J45" i="14"/>
  <c r="J36" i="14"/>
  <c r="J46" i="14"/>
  <c r="J37" i="14"/>
  <c r="J40" i="14"/>
  <c r="J20" i="14"/>
  <c r="J44" i="14"/>
  <c r="J33" i="14"/>
  <c r="J24" i="14"/>
  <c r="K90" i="14"/>
  <c r="J49" i="14"/>
  <c r="J48" i="14"/>
  <c r="J28" i="14"/>
  <c r="J34" i="14"/>
  <c r="J30" i="14"/>
  <c r="J41" i="14"/>
  <c r="J32" i="14"/>
  <c r="J26" i="14"/>
  <c r="J22" i="14"/>
  <c r="J47" i="14"/>
  <c r="J43" i="14"/>
  <c r="J42" i="14"/>
  <c r="J38" i="14"/>
  <c r="J23" i="14"/>
  <c r="J19" i="14"/>
  <c r="J25" i="14"/>
  <c r="J21" i="14"/>
  <c r="J39" i="14"/>
  <c r="J35" i="14"/>
  <c r="J31" i="14"/>
  <c r="J27" i="14"/>
  <c r="G90" i="14"/>
  <c r="L90" i="14"/>
  <c r="I44" i="4"/>
  <c r="I48" i="4"/>
  <c r="M90" i="14"/>
  <c r="I45" i="4"/>
  <c r="R16" i="14"/>
  <c r="Q16" i="14" s="1"/>
  <c r="I38" i="4"/>
  <c r="I30" i="4"/>
  <c r="I22" i="4"/>
  <c r="R21" i="14"/>
  <c r="Q21" i="14" s="1"/>
  <c r="H90" i="14"/>
  <c r="I37" i="4"/>
  <c r="I29" i="4"/>
  <c r="I21" i="4"/>
  <c r="I24" i="4"/>
  <c r="I43" i="4"/>
  <c r="I35" i="4"/>
  <c r="I27" i="4"/>
  <c r="I19" i="4"/>
  <c r="R20" i="14"/>
  <c r="Q20" i="14" s="1"/>
  <c r="J18" i="14"/>
  <c r="R19" i="14"/>
  <c r="Q19" i="14" s="1"/>
  <c r="R18" i="14"/>
  <c r="Q18" i="14" s="1"/>
  <c r="R17" i="14"/>
  <c r="Q17" i="14" s="1"/>
  <c r="I41" i="4"/>
  <c r="I33" i="4"/>
  <c r="I25" i="4"/>
  <c r="I40" i="4"/>
  <c r="I32" i="4"/>
  <c r="I39" i="4"/>
  <c r="I31" i="4"/>
  <c r="I23" i="4"/>
  <c r="I42" i="4"/>
  <c r="I34" i="4"/>
  <c r="I26" i="4"/>
  <c r="I18" i="4"/>
  <c r="I18" i="9"/>
  <c r="I18" i="8"/>
  <c r="I18" i="7"/>
  <c r="I18" i="6"/>
  <c r="I18" i="5"/>
  <c r="Q24" i="14" l="1"/>
  <c r="R24" i="14" s="1"/>
  <c r="O21" i="14"/>
  <c r="O16" i="14"/>
  <c r="O17" i="14"/>
  <c r="O18" i="14"/>
  <c r="O19" i="14"/>
  <c r="O20" i="14"/>
  <c r="O24" i="14" l="1"/>
</calcChain>
</file>

<file path=xl/sharedStrings.xml><?xml version="1.0" encoding="utf-8"?>
<sst xmlns="http://schemas.openxmlformats.org/spreadsheetml/2006/main" count="876" uniqueCount="68">
  <si>
    <t xml:space="preserve">Información ampliada del Reporte Regional </t>
  </si>
  <si>
    <t>Edición N° 493</t>
  </si>
  <si>
    <t>Macro Región Centro</t>
  </si>
  <si>
    <t>Crecimiento económico 2022</t>
  </si>
  <si>
    <t>Jueves 19 de enero 2023</t>
  </si>
  <si>
    <t>Índice</t>
  </si>
  <si>
    <t>Áncash</t>
  </si>
  <si>
    <t>Apurímac</t>
  </si>
  <si>
    <t>Ayacucho</t>
  </si>
  <si>
    <t>Huancavelica</t>
  </si>
  <si>
    <t>Huánuco</t>
  </si>
  <si>
    <t>Ica</t>
  </si>
  <si>
    <t>Junín</t>
  </si>
  <si>
    <t>Pasco</t>
  </si>
  <si>
    <t>Macro Región Centro:  Crecimiento Económico 2022</t>
  </si>
  <si>
    <t>IAP: Índice de Actividad Productiva</t>
  </si>
  <si>
    <t>Año</t>
  </si>
  <si>
    <t>Trimestre</t>
  </si>
  <si>
    <t>Fecha</t>
  </si>
  <si>
    <t>IAP</t>
  </si>
  <si>
    <t>VA% Interanual</t>
  </si>
  <si>
    <t>IAP Anual</t>
  </si>
  <si>
    <t>Var%. IAP Anual</t>
  </si>
  <si>
    <t>Q1</t>
  </si>
  <si>
    <t>Q2</t>
  </si>
  <si>
    <t>Q3</t>
  </si>
  <si>
    <t>MACRO REGIÓN CENTRO: Crecimiento Económico 2022</t>
  </si>
  <si>
    <t>Q4</t>
  </si>
  <si>
    <t>(En Millones de soles a precios constantes del 2007)</t>
  </si>
  <si>
    <t>Región</t>
  </si>
  <si>
    <t>VAB 2021</t>
  </si>
  <si>
    <t>Aporte al crecimiento</t>
  </si>
  <si>
    <t>Part. % 21</t>
  </si>
  <si>
    <r>
      <t>VAB 2022</t>
    </r>
    <r>
      <rPr>
        <b/>
        <vertAlign val="superscript"/>
        <sz val="13"/>
        <rFont val="Calibri"/>
        <family val="2"/>
        <scheme val="minor"/>
      </rPr>
      <t>E/</t>
    </r>
  </si>
  <si>
    <t>Var% 22/21</t>
  </si>
  <si>
    <t>MR Centro</t>
  </si>
  <si>
    <r>
      <rPr>
        <b/>
        <sz val="8"/>
        <rFont val="Calibri"/>
        <family val="2"/>
        <scheme val="minor"/>
      </rPr>
      <t xml:space="preserve">E/ </t>
    </r>
    <r>
      <rPr>
        <sz val="8"/>
        <rFont val="Calibri"/>
        <family val="2"/>
        <scheme val="minor"/>
      </rPr>
      <t>Estimado con información a enero 2023</t>
    </r>
  </si>
  <si>
    <r>
      <rPr>
        <b/>
        <sz val="8"/>
        <rFont val="Calibri"/>
        <family val="2"/>
        <scheme val="minor"/>
      </rPr>
      <t xml:space="preserve">Fuente: </t>
    </r>
    <r>
      <rPr>
        <sz val="8"/>
        <rFont val="Calibri"/>
        <family val="2"/>
        <scheme val="minor"/>
      </rPr>
      <t>INEI, BCRP</t>
    </r>
  </si>
  <si>
    <r>
      <rPr>
        <b/>
        <sz val="8"/>
        <rFont val="Calibri"/>
        <family val="2"/>
        <scheme val="minor"/>
      </rPr>
      <t xml:space="preserve">Elaboración: </t>
    </r>
    <r>
      <rPr>
        <sz val="8"/>
        <rFont val="Calibri"/>
        <family val="2"/>
        <scheme val="minor"/>
      </rPr>
      <t>CIE-PERUCÁMARAS</t>
    </r>
  </si>
  <si>
    <t>Fuente: INEI, BCRP</t>
  </si>
  <si>
    <t>Elaboración: CIE-PERUCÁMARAS</t>
  </si>
  <si>
    <t>Estructura económica (Miles de soles a precios constantes 2007)</t>
  </si>
  <si>
    <t xml:space="preserve">Actividades </t>
  </si>
  <si>
    <t>Agricultura, Ganadería, Caza y Silvicultura</t>
  </si>
  <si>
    <t>Pesca y Acuicultura</t>
  </si>
  <si>
    <t>Extracción de Petróleo, Gas y Minerales</t>
  </si>
  <si>
    <t>Manufactura</t>
  </si>
  <si>
    <t>Electricidad, Gas y Agua</t>
  </si>
  <si>
    <t>Construcción</t>
  </si>
  <si>
    <t>Comercio</t>
  </si>
  <si>
    <t>Transporte, Almacen., Correo y Mensajería</t>
  </si>
  <si>
    <t>Alojamiento y Restaurantes</t>
  </si>
  <si>
    <t>Telecom. y Otros Serv. de Información</t>
  </si>
  <si>
    <t>Administración Pública y Defensa</t>
  </si>
  <si>
    <t>Otros Servicios</t>
  </si>
  <si>
    <t>Valor Agregado Bruto</t>
  </si>
  <si>
    <t>Estructura porcentual (Miles de soles a precios constantes 2007)</t>
  </si>
  <si>
    <t>Áncash: Crecimiento Económico 2022</t>
  </si>
  <si>
    <t xml:space="preserve">Índice de Producción </t>
  </si>
  <si>
    <r>
      <t>2022</t>
    </r>
    <r>
      <rPr>
        <vertAlign val="superscript"/>
        <sz val="9"/>
        <rFont val="Calibri"/>
        <family val="2"/>
        <scheme val="minor"/>
      </rPr>
      <t>/E</t>
    </r>
  </si>
  <si>
    <t>Estimado al cuarto trimestre 2022</t>
  </si>
  <si>
    <t>Apurímac: Crecimiento Económico 2022</t>
  </si>
  <si>
    <t>Ayacucho: Crecimiento Económico 2022</t>
  </si>
  <si>
    <t>Huancavelica: Crecimiento Económico 2022</t>
  </si>
  <si>
    <t>Huánuco: Crecimiento Económico 2022</t>
  </si>
  <si>
    <t>Ica: Crecimiento Económico 2022</t>
  </si>
  <si>
    <t>Junín: Crecimiento Económico 2022</t>
  </si>
  <si>
    <t>Pasco: Crecimiento Económico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</si>
</sst>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dddd&quot;, &quot;dd&quot; de &quot;mmmm&quot; de &quot;yyyy"/>
    <numFmt numFmtId="166" formatCode="#,##0.0"/>
    <numFmt numFmtId="167" formatCode="_-* #,##0\ _€_-;\-* #,##0\ _€_-;_-* &quot;-&quot;??\ _€_-;_-@_-"/>
    <numFmt numFmtId="168" formatCode="0.0"/>
    <numFmt numFmtId="169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20"/>
      <name val="Arial Narrow"/>
      <family val="2"/>
    </font>
    <font>
      <b/>
      <sz val="20"/>
      <color theme="0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0"/>
      <color theme="5" tint="-0.249977111117893"/>
      <name val="Arial Narrow"/>
      <family val="2"/>
    </font>
    <font>
      <b/>
      <sz val="18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name val="Arial Narrow"/>
      <family val="2"/>
    </font>
    <font>
      <sz val="18"/>
      <color theme="1"/>
      <name val="Arial"/>
      <family val="2"/>
    </font>
    <font>
      <sz val="18"/>
      <color rgb="FF00B05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vertAlign val="superscript"/>
      <sz val="13"/>
      <name val="Calibri"/>
      <family val="2"/>
      <scheme val="minor"/>
    </font>
    <font>
      <b/>
      <sz val="13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A9A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DED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3" fillId="3" borderId="0" xfId="2" applyFill="1"/>
    <xf numFmtId="0" fontId="3" fillId="0" borderId="0" xfId="2"/>
    <xf numFmtId="0" fontId="7" fillId="3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3" borderId="0" xfId="2" applyFill="1" applyAlignment="1">
      <alignment horizontal="center"/>
    </xf>
    <xf numFmtId="0" fontId="3" fillId="0" borderId="0" xfId="2" applyAlignment="1">
      <alignment horizontal="center"/>
    </xf>
    <xf numFmtId="0" fontId="4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6" fillId="0" borderId="0" xfId="2" applyFont="1" applyAlignment="1">
      <alignment vertical="center"/>
    </xf>
    <xf numFmtId="0" fontId="8" fillId="0" borderId="0" xfId="2" applyFont="1"/>
    <xf numFmtId="14" fontId="3" fillId="0" borderId="0" xfId="2" applyNumberFormat="1"/>
    <xf numFmtId="165" fontId="11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9" fillId="0" borderId="0" xfId="2" applyFont="1" applyAlignment="1" applyProtection="1">
      <alignment vertical="center"/>
      <protection locked="0"/>
    </xf>
    <xf numFmtId="0" fontId="10" fillId="0" borderId="0" xfId="2" applyFont="1"/>
    <xf numFmtId="0" fontId="11" fillId="0" borderId="0" xfId="2" applyFont="1"/>
    <xf numFmtId="0" fontId="12" fillId="0" borderId="0" xfId="2" applyFont="1"/>
    <xf numFmtId="0" fontId="13" fillId="0" borderId="0" xfId="2" applyFont="1"/>
    <xf numFmtId="0" fontId="7" fillId="0" borderId="0" xfId="0" applyFont="1"/>
    <xf numFmtId="0" fontId="14" fillId="0" borderId="0" xfId="2" applyFont="1"/>
    <xf numFmtId="0" fontId="15" fillId="0" borderId="0" xfId="2" applyFont="1"/>
    <xf numFmtId="0" fontId="16" fillId="0" borderId="0" xfId="2" applyFont="1"/>
    <xf numFmtId="0" fontId="17" fillId="2" borderId="0" xfId="0" applyFont="1" applyFill="1"/>
    <xf numFmtId="0" fontId="2" fillId="2" borderId="0" xfId="0" applyFont="1" applyFill="1"/>
    <xf numFmtId="0" fontId="17" fillId="2" borderId="0" xfId="0" applyFont="1" applyFill="1" applyAlignment="1">
      <alignment horizontal="left"/>
    </xf>
    <xf numFmtId="0" fontId="18" fillId="2" borderId="0" xfId="0" applyFont="1" applyFill="1"/>
    <xf numFmtId="0" fontId="17" fillId="2" borderId="2" xfId="0" applyFont="1" applyFill="1" applyBorder="1"/>
    <xf numFmtId="0" fontId="20" fillId="0" borderId="0" xfId="0" applyFont="1" applyAlignment="1">
      <alignment horizontal="left" indent="1"/>
    </xf>
    <xf numFmtId="14" fontId="18" fillId="2" borderId="1" xfId="0" applyNumberFormat="1" applyFont="1" applyFill="1" applyBorder="1" applyAlignment="1">
      <alignment horizontal="right"/>
    </xf>
    <xf numFmtId="0" fontId="21" fillId="2" borderId="2" xfId="3" applyFill="1" applyBorder="1"/>
    <xf numFmtId="0" fontId="19" fillId="4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2" borderId="2" xfId="0" applyFont="1" applyFill="1" applyBorder="1"/>
    <xf numFmtId="166" fontId="18" fillId="2" borderId="1" xfId="0" applyNumberFormat="1" applyFont="1" applyFill="1" applyBorder="1" applyAlignment="1">
      <alignment horizontal="center" vertical="center"/>
    </xf>
    <xf numFmtId="0" fontId="18" fillId="2" borderId="6" xfId="0" applyFont="1" applyFill="1" applyBorder="1"/>
    <xf numFmtId="0" fontId="18" fillId="2" borderId="7" xfId="0" applyFont="1" applyFill="1" applyBorder="1"/>
    <xf numFmtId="0" fontId="18" fillId="2" borderId="8" xfId="0" applyFont="1" applyFill="1" applyBorder="1"/>
    <xf numFmtId="0" fontId="18" fillId="5" borderId="4" xfId="0" applyFont="1" applyFill="1" applyBorder="1"/>
    <xf numFmtId="0" fontId="18" fillId="5" borderId="5" xfId="0" applyFont="1" applyFill="1" applyBorder="1"/>
    <xf numFmtId="167" fontId="18" fillId="2" borderId="1" xfId="4" applyNumberFormat="1" applyFont="1" applyFill="1" applyBorder="1"/>
    <xf numFmtId="0" fontId="18" fillId="6" borderId="7" xfId="0" applyFont="1" applyFill="1" applyBorder="1"/>
    <xf numFmtId="0" fontId="18" fillId="6" borderId="8" xfId="0" applyFont="1" applyFill="1" applyBorder="1"/>
    <xf numFmtId="0" fontId="22" fillId="6" borderId="6" xfId="0" applyFont="1" applyFill="1" applyBorder="1"/>
    <xf numFmtId="0" fontId="22" fillId="5" borderId="3" xfId="0" applyFont="1" applyFill="1" applyBorder="1"/>
    <xf numFmtId="0" fontId="22" fillId="5" borderId="1" xfId="0" applyFont="1" applyFill="1" applyBorder="1"/>
    <xf numFmtId="168" fontId="18" fillId="2" borderId="1" xfId="0" applyNumberFormat="1" applyFont="1" applyFill="1" applyBorder="1"/>
    <xf numFmtId="167" fontId="18" fillId="6" borderId="1" xfId="4" applyNumberFormat="1" applyFont="1" applyFill="1" applyBorder="1"/>
    <xf numFmtId="168" fontId="18" fillId="6" borderId="1" xfId="0" applyNumberFormat="1" applyFont="1" applyFill="1" applyBorder="1"/>
    <xf numFmtId="0" fontId="22" fillId="2" borderId="2" xfId="0" applyFont="1" applyFill="1" applyBorder="1"/>
    <xf numFmtId="167" fontId="18" fillId="0" borderId="1" xfId="4" applyNumberFormat="1" applyFont="1" applyBorder="1" applyAlignment="1">
      <alignment vertical="center"/>
    </xf>
    <xf numFmtId="9" fontId="18" fillId="2" borderId="1" xfId="1" applyFont="1" applyFill="1" applyBorder="1" applyAlignment="1">
      <alignment horizontal="center" vertical="center"/>
    </xf>
    <xf numFmtId="9" fontId="18" fillId="0" borderId="1" xfId="1" applyFont="1" applyFill="1" applyBorder="1" applyAlignment="1">
      <alignment horizontal="center" vertical="center"/>
    </xf>
    <xf numFmtId="9" fontId="18" fillId="7" borderId="1" xfId="1" applyFont="1" applyFill="1" applyBorder="1" applyAlignment="1">
      <alignment horizontal="center" vertical="center"/>
    </xf>
    <xf numFmtId="166" fontId="22" fillId="7" borderId="1" xfId="0" applyNumberFormat="1" applyFont="1" applyFill="1" applyBorder="1" applyAlignment="1">
      <alignment horizontal="center" vertical="center"/>
    </xf>
    <xf numFmtId="9" fontId="17" fillId="2" borderId="0" xfId="1" applyFont="1" applyFill="1"/>
    <xf numFmtId="3" fontId="18" fillId="2" borderId="1" xfId="0" applyNumberFormat="1" applyFont="1" applyFill="1" applyBorder="1" applyAlignment="1">
      <alignment horizontal="right" vertical="center"/>
    </xf>
    <xf numFmtId="3" fontId="18" fillId="6" borderId="1" xfId="0" applyNumberFormat="1" applyFont="1" applyFill="1" applyBorder="1" applyAlignment="1">
      <alignment horizontal="right" vertical="center"/>
    </xf>
    <xf numFmtId="9" fontId="24" fillId="2" borderId="0" xfId="1" applyFont="1" applyFill="1"/>
    <xf numFmtId="0" fontId="22" fillId="5" borderId="1" xfId="0" applyFont="1" applyFill="1" applyBorder="1" applyAlignment="1">
      <alignment horizontal="center"/>
    </xf>
    <xf numFmtId="168" fontId="18" fillId="6" borderId="1" xfId="0" applyNumberFormat="1" applyFont="1" applyFill="1" applyBorder="1" applyAlignment="1">
      <alignment horizontal="center"/>
    </xf>
    <xf numFmtId="0" fontId="25" fillId="8" borderId="0" xfId="0" applyFont="1" applyFill="1" applyAlignment="1">
      <alignment horizontal="center" vertical="center"/>
    </xf>
    <xf numFmtId="10" fontId="26" fillId="8" borderId="0" xfId="1" applyNumberFormat="1" applyFont="1" applyFill="1" applyBorder="1" applyAlignment="1">
      <alignment horizontal="center" vertical="center"/>
    </xf>
    <xf numFmtId="0" fontId="27" fillId="2" borderId="0" xfId="0" applyFont="1" applyFill="1"/>
    <xf numFmtId="3" fontId="29" fillId="2" borderId="1" xfId="0" applyNumberFormat="1" applyFont="1" applyFill="1" applyBorder="1"/>
    <xf numFmtId="169" fontId="29" fillId="2" borderId="1" xfId="1" applyNumberFormat="1" applyFont="1" applyFill="1" applyBorder="1"/>
    <xf numFmtId="0" fontId="28" fillId="2" borderId="1" xfId="0" applyFont="1" applyFill="1" applyBorder="1"/>
    <xf numFmtId="0" fontId="31" fillId="2" borderId="1" xfId="0" applyFont="1" applyFill="1" applyBorder="1"/>
    <xf numFmtId="0" fontId="32" fillId="7" borderId="1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169" fontId="35" fillId="2" borderId="1" xfId="1" applyNumberFormat="1" applyFont="1" applyFill="1" applyBorder="1"/>
    <xf numFmtId="169" fontId="35" fillId="2" borderId="1" xfId="0" applyNumberFormat="1" applyFont="1" applyFill="1" applyBorder="1"/>
    <xf numFmtId="169" fontId="17" fillId="2" borderId="0" xfId="1" applyNumberFormat="1" applyFont="1" applyFill="1"/>
    <xf numFmtId="10" fontId="17" fillId="2" borderId="0" xfId="0" applyNumberFormat="1" applyFont="1" applyFill="1"/>
    <xf numFmtId="166" fontId="18" fillId="7" borderId="1" xfId="0" applyNumberFormat="1" applyFont="1" applyFill="1" applyBorder="1" applyAlignment="1">
      <alignment horizontal="center" vertical="center"/>
    </xf>
    <xf numFmtId="169" fontId="18" fillId="7" borderId="1" xfId="1" applyNumberFormat="1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4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>
      <alignment horizontal="center" vertical="center"/>
    </xf>
    <xf numFmtId="0" fontId="9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>
      <alignment horizontal="center"/>
    </xf>
    <xf numFmtId="0" fontId="19" fillId="4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/>
    </xf>
    <xf numFmtId="0" fontId="18" fillId="2" borderId="2" xfId="0" applyFont="1" applyFill="1" applyBorder="1" applyAlignment="1">
      <alignment horizontal="center"/>
    </xf>
  </cellXfs>
  <cellStyles count="5">
    <cellStyle name="Hipervínculo" xfId="3" builtinId="8"/>
    <cellStyle name="Millares" xfId="4" builtinId="3"/>
    <cellStyle name="Normal" xfId="0" builtinId="0"/>
    <cellStyle name="Normal 6" xfId="2"/>
    <cellStyle name="Porcentaje" xfId="1" builtinId="5"/>
  </cellStyles>
  <dxfs count="0"/>
  <tableStyles count="0" defaultTableStyle="TableStyleMedium2" defaultPivotStyle="PivotStyleLight16"/>
  <colors>
    <mruColors>
      <color rgb="FFFEDEDE"/>
      <color rgb="FFFF6969"/>
      <color rgb="FFEE9292"/>
      <color rgb="FFF24C4C"/>
      <color rgb="FFFEA4A4"/>
      <color rgb="FFFDA9A9"/>
      <color rgb="FFFD7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Estructura</a:t>
            </a:r>
            <a:r>
              <a:rPr lang="es-PE" baseline="0"/>
              <a:t> económica</a:t>
            </a:r>
            <a:endParaRPr lang="es-PE"/>
          </a:p>
        </c:rich>
      </c:tx>
      <c:layout>
        <c:manualLayout>
          <c:xMode val="edge"/>
          <c:yMode val="edge"/>
          <c:x val="0.1882305025719298"/>
          <c:y val="2.8883928964866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B97-496D-92DE-6FC38976C2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B97-496D-92DE-6FC38976C2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8B97-496D-92DE-6FC38976C22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97-496D-92DE-6FC38976C22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8B97-496D-92DE-6FC38976C22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B97-496D-92DE-6FC38976C22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8B97-496D-92DE-6FC38976C22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97-496D-92DE-6FC38976C22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8B97-496D-92DE-6FC38976C22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B97-496D-92DE-6FC38976C22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B97-496D-92DE-6FC38976C22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B97-496D-92DE-6FC38976C22C}"/>
              </c:ext>
            </c:extLst>
          </c:dPt>
          <c:dLbls>
            <c:numFmt formatCode="0.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'Macro Región Centro'!$D$59:$D$70</c:f>
              <c:strCache>
                <c:ptCount val="12"/>
                <c:pt idx="0">
                  <c:v>Agricultura, Ganadería, Caza y Silvicultura</c:v>
                </c:pt>
                <c:pt idx="1">
                  <c:v>Pesca y Acuicultura</c:v>
                </c:pt>
                <c:pt idx="2">
                  <c:v>Extracción de Petróleo, Gas y Minerales</c:v>
                </c:pt>
                <c:pt idx="3">
                  <c:v>Manufactura</c:v>
                </c:pt>
                <c:pt idx="4">
                  <c:v>Electricidad, Gas y Agua</c:v>
                </c:pt>
                <c:pt idx="5">
                  <c:v>Construcción</c:v>
                </c:pt>
                <c:pt idx="6">
                  <c:v>Comercio</c:v>
                </c:pt>
                <c:pt idx="7">
                  <c:v>Transporte, Almacen., Correo y Mensajería</c:v>
                </c:pt>
                <c:pt idx="8">
                  <c:v>Alojamiento y Restaurantes</c:v>
                </c:pt>
                <c:pt idx="9">
                  <c:v>Telecom. y Otros Serv. de Información</c:v>
                </c:pt>
                <c:pt idx="10">
                  <c:v>Administración Pública y Defensa</c:v>
                </c:pt>
                <c:pt idx="11">
                  <c:v>Otros Servicios</c:v>
                </c:pt>
              </c:strCache>
            </c:strRef>
          </c:cat>
          <c:val>
            <c:numRef>
              <c:f>'Macro Región Centro'!$O$59:$O$70</c:f>
              <c:numCache>
                <c:formatCode>#,##0</c:formatCode>
                <c:ptCount val="12"/>
                <c:pt idx="0">
                  <c:v>8170803</c:v>
                </c:pt>
                <c:pt idx="1">
                  <c:v>578990</c:v>
                </c:pt>
                <c:pt idx="2">
                  <c:v>25772997</c:v>
                </c:pt>
                <c:pt idx="3">
                  <c:v>7864003</c:v>
                </c:pt>
                <c:pt idx="4">
                  <c:v>2765994</c:v>
                </c:pt>
                <c:pt idx="5">
                  <c:v>7225444</c:v>
                </c:pt>
                <c:pt idx="6">
                  <c:v>6603943</c:v>
                </c:pt>
                <c:pt idx="7">
                  <c:v>3226739</c:v>
                </c:pt>
                <c:pt idx="8">
                  <c:v>1096077</c:v>
                </c:pt>
                <c:pt idx="9">
                  <c:v>2849588</c:v>
                </c:pt>
                <c:pt idx="10">
                  <c:v>4993769</c:v>
                </c:pt>
                <c:pt idx="11">
                  <c:v>12494578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97-496D-92DE-6FC38976C22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663766086025415"/>
          <c:y val="0.1163160936646684"/>
          <c:w val="0.399666372757711"/>
          <c:h val="0.8467084971913506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7660" y="66294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327660" y="662940"/>
          <a:ext cx="3470413" cy="3683691"/>
        </a:xfrm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A949BCFB-A544-4891-B8F5-FDF1E195F40D}"/>
            </a:ext>
          </a:extLst>
        </xdr:cNvPr>
        <xdr:cNvSpPr/>
      </xdr:nvSpPr>
      <xdr:spPr>
        <a:xfrm>
          <a:off x="13249275" y="219075"/>
          <a:ext cx="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1AC829BD-72A6-4CA0-8068-A07B7EC0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616324</xdr:colOff>
      <xdr:row>10</xdr:row>
      <xdr:rowOff>0</xdr:rowOff>
    </xdr:from>
    <xdr:to>
      <xdr:col>16</xdr:col>
      <xdr:colOff>131669</xdr:colOff>
      <xdr:row>34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04645C8-79E2-E955-DDC8-C48BD023A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2912" y="1524000"/>
          <a:ext cx="5039845" cy="3765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1DE3679A-1C57-40ED-BC1C-C1CDB213869D}"/>
            </a:ext>
          </a:extLst>
        </xdr:cNvPr>
        <xdr:cNvSpPr/>
      </xdr:nvSpPr>
      <xdr:spPr>
        <a:xfrm>
          <a:off x="13249275" y="219075"/>
          <a:ext cx="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527267F8-6FE6-4D2F-995E-D9F59A266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425824</xdr:colOff>
      <xdr:row>9</xdr:row>
      <xdr:rowOff>145675</xdr:rowOff>
    </xdr:from>
    <xdr:to>
      <xdr:col>16</xdr:col>
      <xdr:colOff>189379</xdr:colOff>
      <xdr:row>33</xdr:row>
      <xdr:rowOff>145676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11DB0D1-54DB-9C85-ED8D-CC8519B9D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512793"/>
          <a:ext cx="5019114" cy="3765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01040" y="49530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701040" y="495300"/>
          <a:ext cx="3470413" cy="3683691"/>
        </a:xfrm>
        <a:prstGeom prst="rect">
          <a:avLst/>
        </a:prstGeom>
      </xdr:spPr>
    </xdr:pic>
    <xdr:clientData/>
  </xdr:absoluteAnchor>
  <xdr:twoCellAnchor>
    <xdr:from>
      <xdr:col>9</xdr:col>
      <xdr:colOff>504825</xdr:colOff>
      <xdr:row>8</xdr:row>
      <xdr:rowOff>71709</xdr:rowOff>
    </xdr:from>
    <xdr:to>
      <xdr:col>10</xdr:col>
      <xdr:colOff>75225</xdr:colOff>
      <xdr:row>8</xdr:row>
      <xdr:rowOff>251709</xdr:rowOff>
    </xdr:to>
    <xdr:grpSp>
      <xdr:nvGrpSpPr>
        <xdr:cNvPr id="3" name="2 Grup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pSpPr/>
      </xdr:nvGrpSpPr>
      <xdr:grpSpPr>
        <a:xfrm>
          <a:off x="5819775" y="1729059"/>
          <a:ext cx="160950" cy="180000"/>
          <a:chOff x="5800725" y="875070"/>
          <a:chExt cx="219075" cy="213952"/>
        </a:xfrm>
      </xdr:grpSpPr>
      <xdr:sp macro="" textlink="">
        <xdr:nvSpPr>
          <xdr:cNvPr id="4" name="3 Elipse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5" name="4 Rectángulo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/>
        </xdr:nvSpPr>
        <xdr:spPr>
          <a:xfrm>
            <a:off x="5800725" y="875070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9</xdr:col>
      <xdr:colOff>503983</xdr:colOff>
      <xdr:row>9</xdr:row>
      <xdr:rowOff>49923</xdr:rowOff>
    </xdr:from>
    <xdr:to>
      <xdr:col>10</xdr:col>
      <xdr:colOff>74383</xdr:colOff>
      <xdr:row>9</xdr:row>
      <xdr:rowOff>229923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/>
      </xdr:nvGrpSpPr>
      <xdr:grpSpPr>
        <a:xfrm>
          <a:off x="5818933" y="1964448"/>
          <a:ext cx="160950" cy="180000"/>
          <a:chOff x="5804224" y="868252"/>
          <a:chExt cx="219075" cy="220770"/>
        </a:xfrm>
      </xdr:grpSpPr>
      <xdr:sp macro="" textlink="">
        <xdr:nvSpPr>
          <xdr:cNvPr id="7" name="6 Elipse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8" name="7 Rectángulo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/>
        </xdr:nvSpPr>
        <xdr:spPr>
          <a:xfrm>
            <a:off x="5804224" y="868252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9</xdr:col>
      <xdr:colOff>506508</xdr:colOff>
      <xdr:row>10</xdr:row>
      <xdr:rowOff>50836</xdr:rowOff>
    </xdr:from>
    <xdr:to>
      <xdr:col>10</xdr:col>
      <xdr:colOff>76908</xdr:colOff>
      <xdr:row>10</xdr:row>
      <xdr:rowOff>230836</xdr:rowOff>
    </xdr:to>
    <xdr:grpSp>
      <xdr:nvGrpSpPr>
        <xdr:cNvPr id="9" name="8 Grup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pSpPr/>
      </xdr:nvGrpSpPr>
      <xdr:grpSpPr>
        <a:xfrm>
          <a:off x="5821458" y="2222536"/>
          <a:ext cx="160950" cy="180000"/>
          <a:chOff x="5793726" y="882947"/>
          <a:chExt cx="219075" cy="213359"/>
        </a:xfrm>
      </xdr:grpSpPr>
      <xdr:sp macro="" textlink="">
        <xdr:nvSpPr>
          <xdr:cNvPr id="10" name="9 Elipse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1" name="10 Rectángulo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SpPr/>
        </xdr:nvSpPr>
        <xdr:spPr>
          <a:xfrm>
            <a:off x="5793726" y="88294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9</xdr:col>
      <xdr:colOff>504825</xdr:colOff>
      <xdr:row>11</xdr:row>
      <xdr:rowOff>40947</xdr:rowOff>
    </xdr:from>
    <xdr:to>
      <xdr:col>10</xdr:col>
      <xdr:colOff>75225</xdr:colOff>
      <xdr:row>11</xdr:row>
      <xdr:rowOff>220947</xdr:rowOff>
    </xdr:to>
    <xdr:grpSp>
      <xdr:nvGrpSpPr>
        <xdr:cNvPr id="12" name="11 Grup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pSpPr/>
      </xdr:nvGrpSpPr>
      <xdr:grpSpPr>
        <a:xfrm>
          <a:off x="5819775" y="2469822"/>
          <a:ext cx="160950" cy="180000"/>
          <a:chOff x="5793725" y="876167"/>
          <a:chExt cx="219075" cy="213359"/>
        </a:xfrm>
      </xdr:grpSpPr>
      <xdr:sp macro="" textlink="">
        <xdr:nvSpPr>
          <xdr:cNvPr id="13" name="12 Elipse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4" name="13 Rectángulo">
            <a:extLst>
              <a:ext uri="{FF2B5EF4-FFF2-40B4-BE49-F238E27FC236}">
                <a16:creationId xmlns:a16="http://schemas.microsoft.com/office/drawing/2014/main" xmlns="" id="{00000000-0008-0000-0100-00000E000000}"/>
              </a:ext>
            </a:extLst>
          </xdr:cNvPr>
          <xdr:cNvSpPr/>
        </xdr:nvSpPr>
        <xdr:spPr>
          <a:xfrm>
            <a:off x="5793725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  <xdr:twoCellAnchor>
    <xdr:from>
      <xdr:col>9</xdr:col>
      <xdr:colOff>490800</xdr:colOff>
      <xdr:row>12</xdr:row>
      <xdr:rowOff>42139</xdr:rowOff>
    </xdr:from>
    <xdr:to>
      <xdr:col>10</xdr:col>
      <xdr:colOff>61200</xdr:colOff>
      <xdr:row>12</xdr:row>
      <xdr:rowOff>222139</xdr:rowOff>
    </xdr:to>
    <xdr:grpSp>
      <xdr:nvGrpSpPr>
        <xdr:cNvPr id="15" name="14 Grup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pSpPr/>
      </xdr:nvGrpSpPr>
      <xdr:grpSpPr>
        <a:xfrm>
          <a:off x="5805750" y="2728189"/>
          <a:ext cx="160950" cy="180000"/>
          <a:chOff x="5797226" y="876167"/>
          <a:chExt cx="219075" cy="213359"/>
        </a:xfrm>
      </xdr:grpSpPr>
      <xdr:sp macro="" textlink="">
        <xdr:nvSpPr>
          <xdr:cNvPr id="16" name="15 Elipse">
            <a:extLst>
              <a:ext uri="{FF2B5EF4-FFF2-40B4-BE49-F238E27FC236}">
                <a16:creationId xmlns:a16="http://schemas.microsoft.com/office/drawing/2014/main" xmlns="" id="{00000000-0008-0000-0100-000010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7" name="16 Rectángulo">
            <a:extLst>
              <a:ext uri="{FF2B5EF4-FFF2-40B4-BE49-F238E27FC236}">
                <a16:creationId xmlns:a16="http://schemas.microsoft.com/office/drawing/2014/main" xmlns="" id="{00000000-0008-0000-0100-000011000000}"/>
              </a:ext>
            </a:extLst>
          </xdr:cNvPr>
          <xdr:cNvSpPr/>
        </xdr:nvSpPr>
        <xdr:spPr>
          <a:xfrm>
            <a:off x="5797226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5</a:t>
            </a:r>
          </a:p>
        </xdr:txBody>
      </xdr:sp>
    </xdr:grpSp>
    <xdr:clientData/>
  </xdr:twoCellAnchor>
  <xdr:twoCellAnchor>
    <xdr:from>
      <xdr:col>9</xdr:col>
      <xdr:colOff>498232</xdr:colOff>
      <xdr:row>13</xdr:row>
      <xdr:rowOff>30932</xdr:rowOff>
    </xdr:from>
    <xdr:to>
      <xdr:col>10</xdr:col>
      <xdr:colOff>68632</xdr:colOff>
      <xdr:row>13</xdr:row>
      <xdr:rowOff>210932</xdr:rowOff>
    </xdr:to>
    <xdr:grpSp>
      <xdr:nvGrpSpPr>
        <xdr:cNvPr id="18" name="17 Grupo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pSpPr/>
      </xdr:nvGrpSpPr>
      <xdr:grpSpPr>
        <a:xfrm>
          <a:off x="5813182" y="2974157"/>
          <a:ext cx="160950" cy="180000"/>
          <a:chOff x="5797225" y="875069"/>
          <a:chExt cx="219075" cy="213953"/>
        </a:xfrm>
      </xdr:grpSpPr>
      <xdr:sp macro="" textlink="">
        <xdr:nvSpPr>
          <xdr:cNvPr id="19" name="18 Elipse">
            <a:extLst>
              <a:ext uri="{FF2B5EF4-FFF2-40B4-BE49-F238E27FC236}">
                <a16:creationId xmlns:a16="http://schemas.microsoft.com/office/drawing/2014/main" xmlns="" id="{00000000-0008-0000-0100-000013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0" name="19 Rectángulo">
            <a:extLst>
              <a:ext uri="{FF2B5EF4-FFF2-40B4-BE49-F238E27FC236}">
                <a16:creationId xmlns:a16="http://schemas.microsoft.com/office/drawing/2014/main" xmlns="" id="{00000000-0008-0000-0100-000014000000}"/>
              </a:ext>
            </a:extLst>
          </xdr:cNvPr>
          <xdr:cNvSpPr/>
        </xdr:nvSpPr>
        <xdr:spPr>
          <a:xfrm>
            <a:off x="5797225" y="875069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6</a:t>
            </a:r>
          </a:p>
        </xdr:txBody>
      </xdr:sp>
    </xdr:grpSp>
    <xdr:clientData/>
  </xdr:twoCellAnchor>
  <xdr:twoCellAnchor>
    <xdr:from>
      <xdr:col>9</xdr:col>
      <xdr:colOff>514350</xdr:colOff>
      <xdr:row>14</xdr:row>
      <xdr:rowOff>38100</xdr:rowOff>
    </xdr:from>
    <xdr:to>
      <xdr:col>10</xdr:col>
      <xdr:colOff>84750</xdr:colOff>
      <xdr:row>14</xdr:row>
      <xdr:rowOff>218100</xdr:rowOff>
    </xdr:to>
    <xdr:grpSp>
      <xdr:nvGrpSpPr>
        <xdr:cNvPr id="21" name="17 Grupo">
          <a:extLst>
            <a:ext uri="{FF2B5EF4-FFF2-40B4-BE49-F238E27FC236}">
              <a16:creationId xmlns:a16="http://schemas.microsoft.com/office/drawing/2014/main" xmlns="" id="{DADBA151-C955-4F8C-A8C5-EFDD3FC04156}"/>
            </a:ext>
          </a:extLst>
        </xdr:cNvPr>
        <xdr:cNvGrpSpPr/>
      </xdr:nvGrpSpPr>
      <xdr:grpSpPr>
        <a:xfrm>
          <a:off x="5829300" y="3238500"/>
          <a:ext cx="160950" cy="180000"/>
          <a:chOff x="5797225" y="875069"/>
          <a:chExt cx="219075" cy="213953"/>
        </a:xfrm>
      </xdr:grpSpPr>
      <xdr:sp macro="" textlink="">
        <xdr:nvSpPr>
          <xdr:cNvPr id="22" name="18 Elipse">
            <a:extLst>
              <a:ext uri="{FF2B5EF4-FFF2-40B4-BE49-F238E27FC236}">
                <a16:creationId xmlns:a16="http://schemas.microsoft.com/office/drawing/2014/main" xmlns="" id="{D1DA401D-25F4-EEEA-CFFB-F1BDDC83C576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3" name="19 Rectángulo">
            <a:extLst>
              <a:ext uri="{FF2B5EF4-FFF2-40B4-BE49-F238E27FC236}">
                <a16:creationId xmlns:a16="http://schemas.microsoft.com/office/drawing/2014/main" xmlns="" id="{3725A338-1DD5-D27C-0A63-7A81A857839E}"/>
              </a:ext>
            </a:extLst>
          </xdr:cNvPr>
          <xdr:cNvSpPr/>
        </xdr:nvSpPr>
        <xdr:spPr>
          <a:xfrm>
            <a:off x="5797225" y="875069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7</a:t>
            </a:r>
          </a:p>
        </xdr:txBody>
      </xdr:sp>
    </xdr:grpSp>
    <xdr:clientData/>
  </xdr:twoCellAnchor>
  <xdr:twoCellAnchor>
    <xdr:from>
      <xdr:col>9</xdr:col>
      <xdr:colOff>514350</xdr:colOff>
      <xdr:row>15</xdr:row>
      <xdr:rowOff>47625</xdr:rowOff>
    </xdr:from>
    <xdr:to>
      <xdr:col>10</xdr:col>
      <xdr:colOff>84750</xdr:colOff>
      <xdr:row>15</xdr:row>
      <xdr:rowOff>227625</xdr:rowOff>
    </xdr:to>
    <xdr:grpSp>
      <xdr:nvGrpSpPr>
        <xdr:cNvPr id="24" name="17 Grupo">
          <a:extLst>
            <a:ext uri="{FF2B5EF4-FFF2-40B4-BE49-F238E27FC236}">
              <a16:creationId xmlns:a16="http://schemas.microsoft.com/office/drawing/2014/main" xmlns="" id="{4C4DF35F-9D9D-4D9E-87D5-3AC7ACF2B6AC}"/>
            </a:ext>
          </a:extLst>
        </xdr:cNvPr>
        <xdr:cNvGrpSpPr/>
      </xdr:nvGrpSpPr>
      <xdr:grpSpPr>
        <a:xfrm>
          <a:off x="5829300" y="3505200"/>
          <a:ext cx="160950" cy="180000"/>
          <a:chOff x="5797225" y="875069"/>
          <a:chExt cx="219075" cy="213953"/>
        </a:xfrm>
      </xdr:grpSpPr>
      <xdr:sp macro="" textlink="">
        <xdr:nvSpPr>
          <xdr:cNvPr id="25" name="18 Elipse">
            <a:extLst>
              <a:ext uri="{FF2B5EF4-FFF2-40B4-BE49-F238E27FC236}">
                <a16:creationId xmlns:a16="http://schemas.microsoft.com/office/drawing/2014/main" xmlns="" id="{E054FE2D-3575-E592-A4DC-3833E810145D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6" name="19 Rectángulo">
            <a:extLst>
              <a:ext uri="{FF2B5EF4-FFF2-40B4-BE49-F238E27FC236}">
                <a16:creationId xmlns:a16="http://schemas.microsoft.com/office/drawing/2014/main" xmlns="" id="{4195CCD1-FBF4-AA7F-05C0-BAE77D1D81D2}"/>
              </a:ext>
            </a:extLst>
          </xdr:cNvPr>
          <xdr:cNvSpPr/>
        </xdr:nvSpPr>
        <xdr:spPr>
          <a:xfrm>
            <a:off x="5797225" y="875069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8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1</xdr:row>
      <xdr:rowOff>104775</xdr:rowOff>
    </xdr:from>
    <xdr:to>
      <xdr:col>20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42894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2</xdr:col>
      <xdr:colOff>112395</xdr:colOff>
      <xdr:row>4</xdr:row>
      <xdr:rowOff>122591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67234</xdr:colOff>
      <xdr:row>55</xdr:row>
      <xdr:rowOff>61629</xdr:rowOff>
    </xdr:from>
    <xdr:to>
      <xdr:col>20</xdr:col>
      <xdr:colOff>1523999</xdr:colOff>
      <xdr:row>77</xdr:row>
      <xdr:rowOff>60509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72E19827-C24A-4160-9A0B-1962A41248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504266</xdr:colOff>
      <xdr:row>28</xdr:row>
      <xdr:rowOff>112058</xdr:rowOff>
    </xdr:from>
    <xdr:to>
      <xdr:col>16</xdr:col>
      <xdr:colOff>562536</xdr:colOff>
      <xdr:row>52</xdr:row>
      <xdr:rowOff>112059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23EA3F0-B6CD-D033-1FBC-B06027219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2413" y="5378823"/>
          <a:ext cx="5033682" cy="3765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1</xdr:row>
      <xdr:rowOff>104775</xdr:rowOff>
    </xdr:from>
    <xdr:to>
      <xdr:col>16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133750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674241</xdr:colOff>
      <xdr:row>8</xdr:row>
      <xdr:rowOff>96320</xdr:rowOff>
    </xdr:from>
    <xdr:to>
      <xdr:col>15</xdr:col>
      <xdr:colOff>457414</xdr:colOff>
      <xdr:row>32</xdr:row>
      <xdr:rowOff>96320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BE58882B-BDCF-C3B9-3719-5493F4D8F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4410" y="1305674"/>
          <a:ext cx="5027274" cy="3595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575470</xdr:colOff>
      <xdr:row>9</xdr:row>
      <xdr:rowOff>79376</xdr:rowOff>
    </xdr:from>
    <xdr:to>
      <xdr:col>16</xdr:col>
      <xdr:colOff>335757</xdr:colOff>
      <xdr:row>33</xdr:row>
      <xdr:rowOff>79376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95E3635E-3C6C-DF98-2C66-F4E3EF8B1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6" y="1389064"/>
          <a:ext cx="5038725" cy="357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504265</xdr:colOff>
      <xdr:row>9</xdr:row>
      <xdr:rowOff>145676</xdr:rowOff>
    </xdr:from>
    <xdr:to>
      <xdr:col>16</xdr:col>
      <xdr:colOff>267821</xdr:colOff>
      <xdr:row>33</xdr:row>
      <xdr:rowOff>145676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7BF680AD-2841-DDB3-6F6C-6F44C4AD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3618" y="1512794"/>
          <a:ext cx="5019115" cy="3765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504266</xdr:colOff>
      <xdr:row>9</xdr:row>
      <xdr:rowOff>134471</xdr:rowOff>
    </xdr:from>
    <xdr:to>
      <xdr:col>16</xdr:col>
      <xdr:colOff>267821</xdr:colOff>
      <xdr:row>33</xdr:row>
      <xdr:rowOff>134471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72952EA2-BC0E-4D8B-1FC5-D3D6616C7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8442" y="1501589"/>
          <a:ext cx="5019114" cy="3765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497417</xdr:colOff>
      <xdr:row>9</xdr:row>
      <xdr:rowOff>63501</xdr:rowOff>
    </xdr:from>
    <xdr:to>
      <xdr:col>16</xdr:col>
      <xdr:colOff>260350</xdr:colOff>
      <xdr:row>33</xdr:row>
      <xdr:rowOff>63501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2A77E3F2-7A80-0E29-FAAD-972993F2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1750" y="1365251"/>
          <a:ext cx="5022850" cy="35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683559</xdr:colOff>
      <xdr:row>9</xdr:row>
      <xdr:rowOff>22412</xdr:rowOff>
    </xdr:from>
    <xdr:to>
      <xdr:col>15</xdr:col>
      <xdr:colOff>525556</xdr:colOff>
      <xdr:row>33</xdr:row>
      <xdr:rowOff>22412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42277249-C1F0-F5E6-EE35-CB813314F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6177" y="1389530"/>
          <a:ext cx="5041526" cy="3765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assgobpe-my.sharepoint.com/Users/LENOVO/Desktop/Perucamaras/01.%20Entregables%20enero/2_funcion_presupues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an\SALUD\03.%20Carpeta%20de%20trabajo\Plantilla_Ejecuci&#243;n%20presupuesta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salud_indiv"/>
      <sheetName val="02_salud_colec"/>
      <sheetName val="03_asiste"/>
      <sheetName val="04_desastre"/>
      <sheetName val="05_gest"/>
      <sheetName val="06_Gub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tabSelected="1" zoomScaleNormal="100" workbookViewId="0"/>
  </sheetViews>
  <sheetFormatPr baseColWidth="10" defaultColWidth="0" defaultRowHeight="15" zeroHeight="1" x14ac:dyDescent="0.25"/>
  <cols>
    <col min="1" max="15" width="8.85546875" customWidth="1"/>
    <col min="16" max="16" width="40.7109375" customWidth="1"/>
    <col min="17" max="19" width="6.28515625" customWidth="1"/>
    <col min="20" max="16384" width="8.85546875" hidden="1"/>
  </cols>
  <sheetData>
    <row r="1" spans="1:19" s="2" customFormat="1" ht="12" customHeigh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S1" s="1"/>
    </row>
    <row r="2" spans="1:19" s="2" customFormat="1" ht="23.25" customHeight="1" x14ac:dyDescent="0.2">
      <c r="A2" s="7"/>
      <c r="B2" s="8"/>
      <c r="C2" s="8"/>
      <c r="D2" s="8"/>
      <c r="E2" s="7"/>
      <c r="F2" s="7"/>
      <c r="G2" s="80" t="s">
        <v>0</v>
      </c>
      <c r="H2" s="80"/>
      <c r="I2" s="80"/>
      <c r="J2" s="80"/>
      <c r="K2" s="80"/>
      <c r="L2" s="80"/>
      <c r="M2" s="80"/>
      <c r="N2" s="80"/>
      <c r="O2" s="80"/>
      <c r="P2" s="80"/>
      <c r="Q2" s="1"/>
      <c r="S2" s="1"/>
    </row>
    <row r="3" spans="1:19" s="2" customFormat="1" ht="18.75" customHeight="1" x14ac:dyDescent="0.2">
      <c r="B3" s="9"/>
      <c r="C3" s="9"/>
      <c r="D3" s="9"/>
      <c r="E3" s="9"/>
      <c r="F3" s="9"/>
      <c r="G3" s="81" t="s">
        <v>1</v>
      </c>
      <c r="H3" s="81"/>
      <c r="I3" s="81"/>
      <c r="J3" s="81"/>
      <c r="K3" s="81"/>
      <c r="L3" s="81"/>
      <c r="M3" s="81"/>
      <c r="N3" s="81"/>
      <c r="O3" s="81"/>
      <c r="P3" s="81"/>
      <c r="Q3" s="1"/>
      <c r="S3" s="1"/>
    </row>
    <row r="4" spans="1:19" s="2" customFormat="1" ht="12.75" x14ac:dyDescent="0.2">
      <c r="D4" s="10"/>
      <c r="E4" s="10"/>
      <c r="F4" s="10"/>
      <c r="G4" s="10"/>
      <c r="H4" s="10"/>
      <c r="I4" s="10"/>
      <c r="Q4" s="1"/>
      <c r="S4" s="1"/>
    </row>
    <row r="5" spans="1:19" s="2" customFormat="1" ht="12" x14ac:dyDescent="0.2">
      <c r="Q5" s="1"/>
      <c r="S5" s="1"/>
    </row>
    <row r="6" spans="1:19" s="2" customFormat="1" ht="12" x14ac:dyDescent="0.2">
      <c r="Q6" s="1"/>
      <c r="S6" s="1"/>
    </row>
    <row r="7" spans="1:19" s="2" customFormat="1" ht="12" x14ac:dyDescent="0.2">
      <c r="Q7" s="1"/>
      <c r="S7" s="1"/>
    </row>
    <row r="8" spans="1:19" s="2" customFormat="1" ht="12" x14ac:dyDescent="0.2">
      <c r="Q8" s="1"/>
      <c r="S8" s="1"/>
    </row>
    <row r="9" spans="1:19" s="2" customFormat="1" ht="21.75" customHeight="1" x14ac:dyDescent="0.2">
      <c r="G9" s="82" t="s">
        <v>2</v>
      </c>
      <c r="H9" s="82"/>
      <c r="I9" s="82"/>
      <c r="J9" s="82"/>
      <c r="K9" s="82"/>
      <c r="L9" s="82"/>
      <c r="M9" s="82"/>
      <c r="N9" s="82"/>
      <c r="O9" s="82"/>
      <c r="P9" s="82"/>
      <c r="Q9" s="3"/>
      <c r="R9" s="4"/>
      <c r="S9" s="1"/>
    </row>
    <row r="10" spans="1:19" s="2" customFormat="1" ht="20.25" customHeight="1" x14ac:dyDescent="0.2">
      <c r="G10" s="81" t="s">
        <v>3</v>
      </c>
      <c r="H10" s="81"/>
      <c r="I10" s="81"/>
      <c r="J10" s="81"/>
      <c r="K10" s="81"/>
      <c r="L10" s="81"/>
      <c r="M10" s="81"/>
      <c r="N10" s="81"/>
      <c r="O10" s="81"/>
      <c r="P10" s="81"/>
      <c r="Q10" s="5"/>
      <c r="R10" s="6"/>
      <c r="S10" s="1"/>
    </row>
    <row r="11" spans="1:19" s="2" customFormat="1" ht="15" customHeight="1" x14ac:dyDescent="0.2">
      <c r="G11" s="83" t="s">
        <v>4</v>
      </c>
      <c r="H11" s="83"/>
      <c r="I11" s="83"/>
      <c r="J11" s="83"/>
      <c r="K11" s="83"/>
      <c r="L11" s="83"/>
      <c r="M11" s="83"/>
      <c r="N11" s="83"/>
      <c r="O11" s="83"/>
      <c r="P11" s="83"/>
      <c r="Q11" s="1"/>
      <c r="S11" s="1"/>
    </row>
    <row r="12" spans="1:19" s="2" customFormat="1" ht="14.25" x14ac:dyDescent="0.2"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"/>
      <c r="S12" s="1"/>
    </row>
    <row r="13" spans="1:19" s="2" customFormat="1" ht="12" x14ac:dyDescent="0.2">
      <c r="Q13" s="1"/>
      <c r="S13" s="1"/>
    </row>
    <row r="14" spans="1:19" s="2" customFormat="1" ht="12" x14ac:dyDescent="0.2">
      <c r="Q14" s="1"/>
      <c r="S14" s="1"/>
    </row>
    <row r="15" spans="1:19" s="2" customFormat="1" ht="12" x14ac:dyDescent="0.2">
      <c r="Q15" s="1"/>
      <c r="S15" s="1"/>
    </row>
    <row r="16" spans="1:19" s="2" customFormat="1" ht="12" x14ac:dyDescent="0.2">
      <c r="Q16" s="1"/>
      <c r="S16" s="1"/>
    </row>
    <row r="17" spans="7:19" s="2" customFormat="1" ht="12" x14ac:dyDescent="0.2">
      <c r="P17" s="11"/>
      <c r="Q17" s="1"/>
      <c r="S17" s="1"/>
    </row>
    <row r="18" spans="7:19" s="2" customFormat="1" ht="12" x14ac:dyDescent="0.2">
      <c r="Q18" s="1"/>
      <c r="S18" s="1"/>
    </row>
    <row r="19" spans="7:19" s="2" customFormat="1" ht="15" customHeight="1" x14ac:dyDescent="0.2"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"/>
      <c r="S19" s="1"/>
    </row>
    <row r="20" spans="7:19" s="2" customFormat="1" ht="12" x14ac:dyDescent="0.2">
      <c r="Q20" s="1"/>
      <c r="S20" s="1"/>
    </row>
    <row r="21" spans="7:19" s="2" customFormat="1" ht="12" x14ac:dyDescent="0.2">
      <c r="Q21" s="1"/>
      <c r="S21" s="1"/>
    </row>
    <row r="22" spans="7:19" s="2" customFormat="1" ht="12" x14ac:dyDescent="0.2">
      <c r="Q22" s="1"/>
      <c r="S22" s="1"/>
    </row>
    <row r="23" spans="7:19" s="2" customFormat="1" ht="12" x14ac:dyDescent="0.2">
      <c r="Q23" s="1"/>
      <c r="S23" s="1"/>
    </row>
    <row r="24" spans="7:19" s="2" customFormat="1" ht="12" x14ac:dyDescent="0.2">
      <c r="Q24" s="1"/>
      <c r="S24" s="1"/>
    </row>
    <row r="25" spans="7:19" s="2" customFormat="1" ht="12" x14ac:dyDescent="0.2">
      <c r="Q25" s="1"/>
      <c r="S25" s="1"/>
    </row>
    <row r="26" spans="7:19" s="2" customFormat="1" ht="12" x14ac:dyDescent="0.2">
      <c r="Q26" s="1"/>
      <c r="S26" s="1"/>
    </row>
    <row r="27" spans="7:19" s="2" customFormat="1" ht="12" x14ac:dyDescent="0.2">
      <c r="Q27" s="1"/>
      <c r="S27" s="1"/>
    </row>
    <row r="28" spans="7:19" s="2" customFormat="1" ht="12" x14ac:dyDescent="0.2">
      <c r="Q28" s="1"/>
      <c r="S28" s="1"/>
    </row>
    <row r="29" spans="7:19" s="2" customFormat="1" ht="12" x14ac:dyDescent="0.2">
      <c r="Q29" s="1"/>
      <c r="S29" s="1"/>
    </row>
    <row r="30" spans="7:19" s="2" customFormat="1" ht="12" x14ac:dyDescent="0.2">
      <c r="Q30" s="1"/>
      <c r="S30" s="1"/>
    </row>
    <row r="31" spans="7:19" s="2" customFormat="1" ht="12" x14ac:dyDescent="0.2">
      <c r="Q31" s="1"/>
      <c r="S31" s="1"/>
    </row>
    <row r="32" spans="7:19" s="2" customFormat="1" ht="12" x14ac:dyDescent="0.2">
      <c r="Q32" s="1"/>
      <c r="S32" s="1"/>
    </row>
    <row r="33" spans="17:19" s="2" customFormat="1" ht="12" x14ac:dyDescent="0.2">
      <c r="Q33" s="1"/>
      <c r="S33" s="1"/>
    </row>
  </sheetData>
  <mergeCells count="6">
    <mergeCell ref="G12:P12"/>
    <mergeCell ref="G2:P2"/>
    <mergeCell ref="G3:P3"/>
    <mergeCell ref="G9:P9"/>
    <mergeCell ref="G10:P10"/>
    <mergeCell ref="G11:P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[2]Tablas!#REF!</xm:f>
          </x14:formula1>
          <xm:sqref>D2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43" zoomScale="85" zoomScaleNormal="85" workbookViewId="0">
      <selection activeCell="O78" sqref="O78"/>
    </sheetView>
  </sheetViews>
  <sheetFormatPr baseColWidth="10" defaultColWidth="0" defaultRowHeight="12" x14ac:dyDescent="0.2"/>
  <cols>
    <col min="1" max="1" width="11.7109375" style="23" customWidth="1"/>
    <col min="2" max="6" width="11.28515625" style="23" customWidth="1"/>
    <col min="7" max="7" width="14.140625" style="23" customWidth="1"/>
    <col min="8" max="8" width="11.5703125" style="23" bestFit="1" customWidth="1"/>
    <col min="9" max="9" width="14.42578125" style="23" customWidth="1"/>
    <col min="10" max="10" width="12.28515625" style="23" bestFit="1" customWidth="1"/>
    <col min="11" max="11" width="11.85546875" style="23" bestFit="1" customWidth="1"/>
    <col min="12" max="12" width="12.28515625" style="23" bestFit="1" customWidth="1"/>
    <col min="13" max="14" width="11.85546875" style="23" bestFit="1" customWidth="1"/>
    <col min="15" max="16" width="11.2851562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4" t="s">
        <v>66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2:16" x14ac:dyDescent="0.2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35" t="s">
        <v>58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x14ac:dyDescent="0.2">
      <c r="F8" s="26" t="s">
        <v>15</v>
      </c>
      <c r="J8" s="26"/>
    </row>
    <row r="9" spans="2:16" x14ac:dyDescent="0.2">
      <c r="G9" s="26"/>
    </row>
    <row r="10" spans="2:16" x14ac:dyDescent="0.2">
      <c r="C10" s="34" t="s">
        <v>16</v>
      </c>
      <c r="D10" s="34" t="s">
        <v>17</v>
      </c>
      <c r="E10" s="34" t="s">
        <v>18</v>
      </c>
      <c r="F10" s="34" t="s">
        <v>19</v>
      </c>
      <c r="G10" s="34" t="s">
        <v>20</v>
      </c>
      <c r="H10" s="34" t="s">
        <v>21</v>
      </c>
      <c r="I10" s="34" t="s">
        <v>22</v>
      </c>
    </row>
    <row r="11" spans="2:16" x14ac:dyDescent="0.2">
      <c r="C11" s="32">
        <v>2013</v>
      </c>
      <c r="D11" s="32" t="s">
        <v>23</v>
      </c>
      <c r="E11" s="29">
        <v>41363</v>
      </c>
      <c r="F11" s="36">
        <v>117.7</v>
      </c>
      <c r="G11" s="33"/>
      <c r="H11" s="33"/>
      <c r="I11" s="33"/>
    </row>
    <row r="12" spans="2:16" x14ac:dyDescent="0.2">
      <c r="C12" s="32">
        <v>2013</v>
      </c>
      <c r="D12" s="32" t="s">
        <v>24</v>
      </c>
      <c r="E12" s="29">
        <v>41453</v>
      </c>
      <c r="F12" s="36">
        <v>127.5</v>
      </c>
      <c r="G12" s="32"/>
      <c r="H12" s="32"/>
      <c r="I12" s="32"/>
    </row>
    <row r="13" spans="2:16" x14ac:dyDescent="0.2">
      <c r="C13" s="32">
        <v>2013</v>
      </c>
      <c r="D13" s="32" t="s">
        <v>25</v>
      </c>
      <c r="E13" s="29">
        <v>41543</v>
      </c>
      <c r="F13" s="36">
        <v>117</v>
      </c>
      <c r="G13" s="32"/>
      <c r="H13" s="32"/>
      <c r="I13" s="32"/>
    </row>
    <row r="14" spans="2:16" x14ac:dyDescent="0.2">
      <c r="C14" s="32">
        <v>2013</v>
      </c>
      <c r="D14" s="32" t="s">
        <v>27</v>
      </c>
      <c r="E14" s="29">
        <v>41633</v>
      </c>
      <c r="F14" s="36">
        <v>118.1</v>
      </c>
      <c r="G14" s="32"/>
      <c r="H14" s="36">
        <f>+SUM(F11:F14)</f>
        <v>480.29999999999995</v>
      </c>
      <c r="I14" s="32"/>
    </row>
    <row r="15" spans="2:16" x14ac:dyDescent="0.2">
      <c r="C15" s="32">
        <v>2014</v>
      </c>
      <c r="D15" s="32" t="s">
        <v>23</v>
      </c>
      <c r="E15" s="29">
        <v>41723</v>
      </c>
      <c r="F15" s="36">
        <v>120.6</v>
      </c>
      <c r="G15" s="53">
        <f>+F15/F11-1</f>
        <v>2.4638912489379772E-2</v>
      </c>
      <c r="H15" s="36">
        <f t="shared" ref="H15:H50" si="0">+SUM(F12:F15)</f>
        <v>483.20000000000005</v>
      </c>
      <c r="I15" s="32"/>
    </row>
    <row r="16" spans="2:16" x14ac:dyDescent="0.2">
      <c r="C16" s="32">
        <v>2014</v>
      </c>
      <c r="D16" s="32" t="s">
        <v>24</v>
      </c>
      <c r="E16" s="29">
        <v>41813</v>
      </c>
      <c r="F16" s="36">
        <v>139.9</v>
      </c>
      <c r="G16" s="53">
        <f t="shared" ref="G16:G43" si="1">+F16/F12-1</f>
        <v>9.7254901960784457E-2</v>
      </c>
      <c r="H16" s="36">
        <f t="shared" si="0"/>
        <v>495.6</v>
      </c>
      <c r="I16" s="32"/>
    </row>
    <row r="17" spans="3:9" x14ac:dyDescent="0.2">
      <c r="C17" s="32">
        <v>2014</v>
      </c>
      <c r="D17" s="32" t="s">
        <v>25</v>
      </c>
      <c r="E17" s="29">
        <v>41903</v>
      </c>
      <c r="F17" s="36">
        <v>135.30000000000001</v>
      </c>
      <c r="G17" s="53">
        <f t="shared" si="1"/>
        <v>0.15641025641025652</v>
      </c>
      <c r="H17" s="36">
        <f t="shared" si="0"/>
        <v>513.90000000000009</v>
      </c>
      <c r="I17" s="32"/>
    </row>
    <row r="18" spans="3:9" x14ac:dyDescent="0.2">
      <c r="C18" s="32">
        <v>2014</v>
      </c>
      <c r="D18" s="32" t="s">
        <v>27</v>
      </c>
      <c r="E18" s="29">
        <v>41993</v>
      </c>
      <c r="F18" s="36">
        <v>140.5</v>
      </c>
      <c r="G18" s="53">
        <f t="shared" si="1"/>
        <v>0.18966977138018626</v>
      </c>
      <c r="H18" s="36">
        <f t="shared" si="0"/>
        <v>536.29999999999995</v>
      </c>
      <c r="I18" s="54">
        <f>+H18/H14-1</f>
        <v>0.11659379554445137</v>
      </c>
    </row>
    <row r="19" spans="3:9" x14ac:dyDescent="0.2">
      <c r="C19" s="32">
        <v>2015</v>
      </c>
      <c r="D19" s="32" t="s">
        <v>23</v>
      </c>
      <c r="E19" s="29">
        <v>42083</v>
      </c>
      <c r="F19" s="36">
        <v>147.1</v>
      </c>
      <c r="G19" s="53">
        <f t="shared" si="1"/>
        <v>0.21973466003316755</v>
      </c>
      <c r="H19" s="36">
        <f t="shared" si="0"/>
        <v>562.80000000000007</v>
      </c>
      <c r="I19" s="54">
        <f t="shared" ref="I19:I50" si="2">+H19/H15-1</f>
        <v>0.16473509933774833</v>
      </c>
    </row>
    <row r="20" spans="3:9" x14ac:dyDescent="0.2">
      <c r="C20" s="32">
        <v>2015</v>
      </c>
      <c r="D20" s="32" t="s">
        <v>24</v>
      </c>
      <c r="E20" s="29">
        <v>42173</v>
      </c>
      <c r="F20" s="36">
        <v>163</v>
      </c>
      <c r="G20" s="53">
        <f t="shared" si="1"/>
        <v>0.16511794138670477</v>
      </c>
      <c r="H20" s="36">
        <f t="shared" si="0"/>
        <v>585.9</v>
      </c>
      <c r="I20" s="54">
        <f t="shared" si="2"/>
        <v>0.18220338983050843</v>
      </c>
    </row>
    <row r="21" spans="3:9" x14ac:dyDescent="0.2">
      <c r="C21" s="32">
        <v>2015</v>
      </c>
      <c r="D21" s="32" t="s">
        <v>25</v>
      </c>
      <c r="E21" s="29">
        <v>42263</v>
      </c>
      <c r="F21" s="36">
        <v>151.30000000000001</v>
      </c>
      <c r="G21" s="53">
        <f t="shared" si="1"/>
        <v>0.11825572801182549</v>
      </c>
      <c r="H21" s="36">
        <f t="shared" si="0"/>
        <v>601.90000000000009</v>
      </c>
      <c r="I21" s="54">
        <f t="shared" si="2"/>
        <v>0.17123954076668602</v>
      </c>
    </row>
    <row r="22" spans="3:9" x14ac:dyDescent="0.2">
      <c r="C22" s="32">
        <v>2015</v>
      </c>
      <c r="D22" s="32" t="s">
        <v>27</v>
      </c>
      <c r="E22" s="29">
        <v>42353</v>
      </c>
      <c r="F22" s="36">
        <v>162.4</v>
      </c>
      <c r="G22" s="53">
        <f t="shared" si="1"/>
        <v>0.15587188612099645</v>
      </c>
      <c r="H22" s="36">
        <f t="shared" si="0"/>
        <v>623.80000000000007</v>
      </c>
      <c r="I22" s="54">
        <f t="shared" si="2"/>
        <v>0.16315495058735796</v>
      </c>
    </row>
    <row r="23" spans="3:9" x14ac:dyDescent="0.2">
      <c r="C23" s="32">
        <v>2016</v>
      </c>
      <c r="D23" s="32" t="s">
        <v>23</v>
      </c>
      <c r="E23" s="29">
        <v>42443</v>
      </c>
      <c r="F23" s="36">
        <v>150.30000000000001</v>
      </c>
      <c r="G23" s="53">
        <f t="shared" si="1"/>
        <v>2.1753908905506547E-2</v>
      </c>
      <c r="H23" s="36">
        <f t="shared" si="0"/>
        <v>627</v>
      </c>
      <c r="I23" s="54">
        <f t="shared" si="2"/>
        <v>0.11407249466950953</v>
      </c>
    </row>
    <row r="24" spans="3:9" x14ac:dyDescent="0.2">
      <c r="C24" s="32">
        <v>2016</v>
      </c>
      <c r="D24" s="32" t="s">
        <v>24</v>
      </c>
      <c r="E24" s="29">
        <v>42533</v>
      </c>
      <c r="F24" s="36">
        <v>162.30000000000001</v>
      </c>
      <c r="G24" s="53">
        <f t="shared" si="1"/>
        <v>-4.2944785276073372E-3</v>
      </c>
      <c r="H24" s="36">
        <f t="shared" si="0"/>
        <v>626.30000000000007</v>
      </c>
      <c r="I24" s="54">
        <f t="shared" si="2"/>
        <v>6.8953746373101366E-2</v>
      </c>
    </row>
    <row r="25" spans="3:9" x14ac:dyDescent="0.2">
      <c r="C25" s="32">
        <v>2016</v>
      </c>
      <c r="D25" s="32" t="s">
        <v>25</v>
      </c>
      <c r="E25" s="29">
        <v>42623</v>
      </c>
      <c r="F25" s="36">
        <v>148.4</v>
      </c>
      <c r="G25" s="53">
        <f t="shared" si="1"/>
        <v>-1.9167217448777252E-2</v>
      </c>
      <c r="H25" s="36">
        <f t="shared" si="0"/>
        <v>623.40000000000009</v>
      </c>
      <c r="I25" s="54">
        <f t="shared" si="2"/>
        <v>3.5720219305532375E-2</v>
      </c>
    </row>
    <row r="26" spans="3:9" x14ac:dyDescent="0.2">
      <c r="C26" s="32">
        <v>2016</v>
      </c>
      <c r="D26" s="32" t="s">
        <v>27</v>
      </c>
      <c r="E26" s="29">
        <v>42713</v>
      </c>
      <c r="F26" s="36">
        <v>157.30000000000001</v>
      </c>
      <c r="G26" s="53">
        <f t="shared" si="1"/>
        <v>-3.1403940886699511E-2</v>
      </c>
      <c r="H26" s="36">
        <f t="shared" si="0"/>
        <v>618.29999999999995</v>
      </c>
      <c r="I26" s="54">
        <f t="shared" si="2"/>
        <v>-8.8169285027254185E-3</v>
      </c>
    </row>
    <row r="27" spans="3:9" x14ac:dyDescent="0.2">
      <c r="C27" s="32">
        <v>2017</v>
      </c>
      <c r="D27" s="32" t="s">
        <v>23</v>
      </c>
      <c r="E27" s="29">
        <v>42803</v>
      </c>
      <c r="F27" s="36">
        <v>152.5</v>
      </c>
      <c r="G27" s="53">
        <f t="shared" si="1"/>
        <v>1.4637391882900808E-2</v>
      </c>
      <c r="H27" s="36">
        <f t="shared" si="0"/>
        <v>620.5</v>
      </c>
      <c r="I27" s="54">
        <f t="shared" si="2"/>
        <v>-1.0366826156299802E-2</v>
      </c>
    </row>
    <row r="28" spans="3:9" x14ac:dyDescent="0.2">
      <c r="C28" s="32">
        <v>2017</v>
      </c>
      <c r="D28" s="32" t="s">
        <v>24</v>
      </c>
      <c r="E28" s="29">
        <v>42893</v>
      </c>
      <c r="F28" s="36">
        <v>174.3</v>
      </c>
      <c r="G28" s="53">
        <f t="shared" si="1"/>
        <v>7.3937153419593393E-2</v>
      </c>
      <c r="H28" s="36">
        <f t="shared" si="0"/>
        <v>632.5</v>
      </c>
      <c r="I28" s="54">
        <f t="shared" si="2"/>
        <v>9.8994092288040569E-3</v>
      </c>
    </row>
    <row r="29" spans="3:9" x14ac:dyDescent="0.2">
      <c r="C29" s="32">
        <v>2017</v>
      </c>
      <c r="D29" s="32" t="s">
        <v>25</v>
      </c>
      <c r="E29" s="29">
        <v>42983</v>
      </c>
      <c r="F29" s="36">
        <v>157.1</v>
      </c>
      <c r="G29" s="53">
        <f t="shared" si="1"/>
        <v>5.8625336927223604E-2</v>
      </c>
      <c r="H29" s="36">
        <f t="shared" si="0"/>
        <v>641.20000000000005</v>
      </c>
      <c r="I29" s="54">
        <f t="shared" si="2"/>
        <v>2.8553095925569316E-2</v>
      </c>
    </row>
    <row r="30" spans="3:9" x14ac:dyDescent="0.2">
      <c r="C30" s="32">
        <v>2017</v>
      </c>
      <c r="D30" s="32" t="s">
        <v>27</v>
      </c>
      <c r="E30" s="29">
        <v>43073</v>
      </c>
      <c r="F30" s="36">
        <v>163.19999999999999</v>
      </c>
      <c r="G30" s="53">
        <f t="shared" si="1"/>
        <v>3.7507946598855479E-2</v>
      </c>
      <c r="H30" s="36">
        <f t="shared" si="0"/>
        <v>647.09999999999991</v>
      </c>
      <c r="I30" s="54">
        <f t="shared" si="2"/>
        <v>4.6579330422125143E-2</v>
      </c>
    </row>
    <row r="31" spans="3:9" x14ac:dyDescent="0.2">
      <c r="C31" s="32">
        <v>2018</v>
      </c>
      <c r="D31" s="32" t="s">
        <v>23</v>
      </c>
      <c r="E31" s="29">
        <v>43189</v>
      </c>
      <c r="F31" s="36">
        <v>160.69999999999999</v>
      </c>
      <c r="G31" s="53">
        <f t="shared" si="1"/>
        <v>5.3770491803278642E-2</v>
      </c>
      <c r="H31" s="36">
        <f t="shared" si="0"/>
        <v>655.29999999999995</v>
      </c>
      <c r="I31" s="54">
        <f t="shared" si="2"/>
        <v>5.6083803384367359E-2</v>
      </c>
    </row>
    <row r="32" spans="3:9" x14ac:dyDescent="0.2">
      <c r="C32" s="32">
        <v>2018</v>
      </c>
      <c r="D32" s="32" t="s">
        <v>24</v>
      </c>
      <c r="E32" s="29">
        <v>43279</v>
      </c>
      <c r="F32" s="36">
        <v>178.5</v>
      </c>
      <c r="G32" s="53">
        <f t="shared" si="1"/>
        <v>2.409638554216853E-2</v>
      </c>
      <c r="H32" s="36">
        <f t="shared" si="0"/>
        <v>659.5</v>
      </c>
      <c r="I32" s="54">
        <f t="shared" si="2"/>
        <v>4.2687747035573098E-2</v>
      </c>
    </row>
    <row r="33" spans="3:9" x14ac:dyDescent="0.2">
      <c r="C33" s="32">
        <v>2018</v>
      </c>
      <c r="D33" s="32" t="s">
        <v>25</v>
      </c>
      <c r="E33" s="29">
        <v>43369</v>
      </c>
      <c r="F33" s="36">
        <v>161.9</v>
      </c>
      <c r="G33" s="53">
        <f t="shared" si="1"/>
        <v>3.0553787396562671E-2</v>
      </c>
      <c r="H33" s="36">
        <f t="shared" si="0"/>
        <v>664.3</v>
      </c>
      <c r="I33" s="54">
        <f t="shared" si="2"/>
        <v>3.602620087336228E-2</v>
      </c>
    </row>
    <row r="34" spans="3:9" x14ac:dyDescent="0.2">
      <c r="C34" s="32">
        <v>2018</v>
      </c>
      <c r="D34" s="32" t="s">
        <v>27</v>
      </c>
      <c r="E34" s="29">
        <v>43459</v>
      </c>
      <c r="F34" s="36">
        <v>167.8</v>
      </c>
      <c r="G34" s="53">
        <f t="shared" si="1"/>
        <v>2.8186274509804043E-2</v>
      </c>
      <c r="H34" s="36">
        <f t="shared" si="0"/>
        <v>668.90000000000009</v>
      </c>
      <c r="I34" s="54">
        <f t="shared" si="2"/>
        <v>3.3688765260392772E-2</v>
      </c>
    </row>
    <row r="35" spans="3:9" x14ac:dyDescent="0.2">
      <c r="C35" s="32">
        <v>2019</v>
      </c>
      <c r="D35" s="32" t="s">
        <v>23</v>
      </c>
      <c r="E35" s="29">
        <v>43549</v>
      </c>
      <c r="F35" s="36">
        <v>157.4</v>
      </c>
      <c r="G35" s="53">
        <f t="shared" si="1"/>
        <v>-2.0535158680771493E-2</v>
      </c>
      <c r="H35" s="36">
        <f t="shared" si="0"/>
        <v>665.6</v>
      </c>
      <c r="I35" s="54">
        <f t="shared" si="2"/>
        <v>1.5717991759499617E-2</v>
      </c>
    </row>
    <row r="36" spans="3:9" x14ac:dyDescent="0.2">
      <c r="C36" s="32">
        <v>2019</v>
      </c>
      <c r="D36" s="32" t="s">
        <v>24</v>
      </c>
      <c r="E36" s="29">
        <v>43639</v>
      </c>
      <c r="F36" s="36">
        <v>175.3</v>
      </c>
      <c r="G36" s="53">
        <f t="shared" si="1"/>
        <v>-1.7927170868347275E-2</v>
      </c>
      <c r="H36" s="36">
        <f t="shared" si="0"/>
        <v>662.40000000000009</v>
      </c>
      <c r="I36" s="54">
        <f t="shared" si="2"/>
        <v>4.3972706595907241E-3</v>
      </c>
    </row>
    <row r="37" spans="3:9" x14ac:dyDescent="0.2">
      <c r="C37" s="32">
        <v>2019</v>
      </c>
      <c r="D37" s="32" t="s">
        <v>25</v>
      </c>
      <c r="E37" s="29">
        <v>43729</v>
      </c>
      <c r="F37" s="36">
        <v>161.4</v>
      </c>
      <c r="G37" s="53">
        <f t="shared" si="1"/>
        <v>-3.0883261272390827E-3</v>
      </c>
      <c r="H37" s="36">
        <f t="shared" si="0"/>
        <v>661.90000000000009</v>
      </c>
      <c r="I37" s="54">
        <f t="shared" si="2"/>
        <v>-3.6128255306335788E-3</v>
      </c>
    </row>
    <row r="38" spans="3:9" x14ac:dyDescent="0.2">
      <c r="C38" s="32">
        <v>2019</v>
      </c>
      <c r="D38" s="32" t="s">
        <v>27</v>
      </c>
      <c r="E38" s="29">
        <v>43819</v>
      </c>
      <c r="F38" s="36">
        <v>169.3</v>
      </c>
      <c r="G38" s="53">
        <f t="shared" si="1"/>
        <v>8.9392133492252057E-3</v>
      </c>
      <c r="H38" s="36">
        <f t="shared" si="0"/>
        <v>663.40000000000009</v>
      </c>
      <c r="I38" s="54">
        <f t="shared" si="2"/>
        <v>-8.2224547764987443E-3</v>
      </c>
    </row>
    <row r="39" spans="3:9" x14ac:dyDescent="0.2">
      <c r="C39" s="32">
        <v>2020</v>
      </c>
      <c r="D39" s="32" t="s">
        <v>23</v>
      </c>
      <c r="E39" s="29">
        <v>43909</v>
      </c>
      <c r="F39" s="36">
        <v>150.30000000000001</v>
      </c>
      <c r="G39" s="53">
        <f t="shared" si="1"/>
        <v>-4.5108005082592051E-2</v>
      </c>
      <c r="H39" s="36">
        <f t="shared" si="0"/>
        <v>656.30000000000007</v>
      </c>
      <c r="I39" s="54">
        <f t="shared" si="2"/>
        <v>-1.3972355769230727E-2</v>
      </c>
    </row>
    <row r="40" spans="3:9" x14ac:dyDescent="0.2">
      <c r="C40" s="32">
        <v>2020</v>
      </c>
      <c r="D40" s="32" t="s">
        <v>24</v>
      </c>
      <c r="E40" s="29">
        <v>43999</v>
      </c>
      <c r="F40" s="36">
        <v>133.5</v>
      </c>
      <c r="G40" s="53">
        <f t="shared" si="1"/>
        <v>-0.23844837421563037</v>
      </c>
      <c r="H40" s="36">
        <f t="shared" si="0"/>
        <v>614.5</v>
      </c>
      <c r="I40" s="54">
        <f t="shared" si="2"/>
        <v>-7.2312801932367332E-2</v>
      </c>
    </row>
    <row r="41" spans="3:9" x14ac:dyDescent="0.2">
      <c r="C41" s="32">
        <v>2020</v>
      </c>
      <c r="D41" s="32" t="s">
        <v>25</v>
      </c>
      <c r="E41" s="29">
        <v>44089</v>
      </c>
      <c r="F41" s="36">
        <v>145.30000000000001</v>
      </c>
      <c r="G41" s="53">
        <f t="shared" si="1"/>
        <v>-9.9752168525402696E-2</v>
      </c>
      <c r="H41" s="36">
        <f t="shared" si="0"/>
        <v>598.40000000000009</v>
      </c>
      <c r="I41" s="54">
        <f t="shared" si="2"/>
        <v>-9.5935941985194173E-2</v>
      </c>
    </row>
    <row r="42" spans="3:9" x14ac:dyDescent="0.2">
      <c r="C42" s="32">
        <v>2020</v>
      </c>
      <c r="D42" s="32" t="s">
        <v>27</v>
      </c>
      <c r="E42" s="29">
        <v>44179</v>
      </c>
      <c r="F42" s="36">
        <v>171.3</v>
      </c>
      <c r="G42" s="53">
        <f t="shared" si="1"/>
        <v>1.1813349084465408E-2</v>
      </c>
      <c r="H42" s="36">
        <f t="shared" si="0"/>
        <v>600.40000000000009</v>
      </c>
      <c r="I42" s="54">
        <f t="shared" si="2"/>
        <v>-9.496533011757613E-2</v>
      </c>
    </row>
    <row r="43" spans="3:9" x14ac:dyDescent="0.2">
      <c r="C43" s="32">
        <v>2021</v>
      </c>
      <c r="D43" s="32" t="s">
        <v>23</v>
      </c>
      <c r="E43" s="29">
        <v>44269</v>
      </c>
      <c r="F43" s="36">
        <v>166.9</v>
      </c>
      <c r="G43" s="53">
        <f t="shared" si="1"/>
        <v>0.11044577511643383</v>
      </c>
      <c r="H43" s="36">
        <f t="shared" si="0"/>
        <v>617</v>
      </c>
      <c r="I43" s="54">
        <f t="shared" si="2"/>
        <v>-5.9881151912235309E-2</v>
      </c>
    </row>
    <row r="44" spans="3:9" x14ac:dyDescent="0.2">
      <c r="C44" s="32">
        <v>2021</v>
      </c>
      <c r="D44" s="32" t="s">
        <v>24</v>
      </c>
      <c r="E44" s="29">
        <v>44359</v>
      </c>
      <c r="F44" s="36">
        <v>173.2</v>
      </c>
      <c r="G44" s="53">
        <f>+F44/F40-1</f>
        <v>0.29737827715355802</v>
      </c>
      <c r="H44" s="36">
        <f t="shared" si="0"/>
        <v>656.7</v>
      </c>
      <c r="I44" s="54">
        <f t="shared" si="2"/>
        <v>6.8673718470301237E-2</v>
      </c>
    </row>
    <row r="45" spans="3:9" x14ac:dyDescent="0.2">
      <c r="C45" s="32">
        <v>2021</v>
      </c>
      <c r="D45" s="32" t="s">
        <v>25</v>
      </c>
      <c r="E45" s="29">
        <v>44449</v>
      </c>
      <c r="F45" s="36">
        <v>169.5</v>
      </c>
      <c r="G45" s="53">
        <f>+F45/F41-1</f>
        <v>0.16655196145905005</v>
      </c>
      <c r="H45" s="36">
        <f t="shared" si="0"/>
        <v>680.90000000000009</v>
      </c>
      <c r="I45" s="54">
        <f t="shared" si="2"/>
        <v>0.13786764705882359</v>
      </c>
    </row>
    <row r="46" spans="3:9" x14ac:dyDescent="0.2">
      <c r="C46" s="32">
        <v>2021</v>
      </c>
      <c r="D46" s="32" t="s">
        <v>27</v>
      </c>
      <c r="E46" s="29">
        <v>44539</v>
      </c>
      <c r="F46" s="36">
        <v>179.6</v>
      </c>
      <c r="G46" s="53">
        <f t="shared" ref="G46:G49" si="3">+F46/F42-1</f>
        <v>4.8453006421482758E-2</v>
      </c>
      <c r="H46" s="36">
        <f t="shared" si="0"/>
        <v>689.2</v>
      </c>
      <c r="I46" s="54">
        <f t="shared" si="2"/>
        <v>0.14790139906728839</v>
      </c>
    </row>
    <row r="47" spans="3:9" x14ac:dyDescent="0.2">
      <c r="C47" s="32">
        <v>2022</v>
      </c>
      <c r="D47" s="32" t="s">
        <v>23</v>
      </c>
      <c r="E47" s="29">
        <v>44629</v>
      </c>
      <c r="F47" s="36">
        <v>174.1</v>
      </c>
      <c r="G47" s="53">
        <f t="shared" si="3"/>
        <v>4.3139604553624755E-2</v>
      </c>
      <c r="H47" s="36">
        <f t="shared" si="0"/>
        <v>696.4</v>
      </c>
      <c r="I47" s="54">
        <f t="shared" si="2"/>
        <v>0.12868719611021073</v>
      </c>
    </row>
    <row r="48" spans="3:9" x14ac:dyDescent="0.2">
      <c r="C48" s="32">
        <v>2022</v>
      </c>
      <c r="D48" s="32" t="s">
        <v>24</v>
      </c>
      <c r="E48" s="29">
        <v>44719</v>
      </c>
      <c r="F48" s="36">
        <v>179.8</v>
      </c>
      <c r="G48" s="53">
        <f t="shared" si="3"/>
        <v>3.8106235565819935E-2</v>
      </c>
      <c r="H48" s="36">
        <f t="shared" si="0"/>
        <v>703</v>
      </c>
      <c r="I48" s="54">
        <f t="shared" si="2"/>
        <v>7.0504035328155856E-2</v>
      </c>
    </row>
    <row r="49" spans="2:16" x14ac:dyDescent="0.2">
      <c r="C49" s="32">
        <v>2022</v>
      </c>
      <c r="D49" s="32" t="s">
        <v>25</v>
      </c>
      <c r="E49" s="29">
        <v>44809</v>
      </c>
      <c r="F49" s="36">
        <v>175.4</v>
      </c>
      <c r="G49" s="53">
        <f t="shared" si="3"/>
        <v>3.4808259587020718E-2</v>
      </c>
      <c r="H49" s="36">
        <f t="shared" si="0"/>
        <v>708.9</v>
      </c>
      <c r="I49" s="54">
        <f t="shared" si="2"/>
        <v>4.1122044353061993E-2</v>
      </c>
    </row>
    <row r="50" spans="2:16" ht="14.25" x14ac:dyDescent="0.2">
      <c r="C50" s="32" t="s">
        <v>59</v>
      </c>
      <c r="D50" s="32" t="s">
        <v>27</v>
      </c>
      <c r="E50" s="29">
        <v>44899</v>
      </c>
      <c r="F50" s="56">
        <v>183.90736389160156</v>
      </c>
      <c r="G50" s="53">
        <f>+F50/F42-1</f>
        <v>7.359815465033015E-2</v>
      </c>
      <c r="H50" s="36">
        <f t="shared" si="0"/>
        <v>713.20736389160152</v>
      </c>
      <c r="I50" s="55">
        <f t="shared" si="2"/>
        <v>3.4833667863612083E-2</v>
      </c>
    </row>
    <row r="51" spans="2:16" x14ac:dyDescent="0.2">
      <c r="C51" s="26" t="s">
        <v>60</v>
      </c>
    </row>
    <row r="52" spans="2:16" x14ac:dyDescent="0.2">
      <c r="C52" s="26" t="s">
        <v>39</v>
      </c>
    </row>
    <row r="53" spans="2:16" x14ac:dyDescent="0.2">
      <c r="C53" s="26" t="s">
        <v>40</v>
      </c>
    </row>
    <row r="56" spans="2:16" x14ac:dyDescent="0.2">
      <c r="B56" s="51" t="s">
        <v>41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8" spans="2:16" x14ac:dyDescent="0.2">
      <c r="C58" s="46" t="s">
        <v>42</v>
      </c>
      <c r="D58" s="40"/>
      <c r="E58" s="41"/>
      <c r="F58" s="47">
        <v>2013</v>
      </c>
      <c r="G58" s="47">
        <v>2014</v>
      </c>
      <c r="H58" s="47">
        <v>2015</v>
      </c>
      <c r="I58" s="47">
        <v>2016</v>
      </c>
      <c r="J58" s="47">
        <v>2017</v>
      </c>
      <c r="K58" s="47">
        <v>2018</v>
      </c>
      <c r="L58" s="47">
        <v>2019</v>
      </c>
      <c r="M58" s="47">
        <v>2020</v>
      </c>
      <c r="N58" s="47">
        <v>2021</v>
      </c>
    </row>
    <row r="59" spans="2:16" x14ac:dyDescent="0.2">
      <c r="C59" s="37" t="s">
        <v>43</v>
      </c>
      <c r="D59" s="38"/>
      <c r="E59" s="39"/>
      <c r="F59" s="42">
        <v>1205944</v>
      </c>
      <c r="G59" s="42">
        <v>1108556</v>
      </c>
      <c r="H59" s="42">
        <v>1196629</v>
      </c>
      <c r="I59" s="42">
        <v>1260909</v>
      </c>
      <c r="J59" s="42">
        <v>1366908</v>
      </c>
      <c r="K59" s="42">
        <v>1490317</v>
      </c>
      <c r="L59" s="42">
        <v>1450618</v>
      </c>
      <c r="M59" s="42">
        <v>1447772</v>
      </c>
      <c r="N59" s="42">
        <v>1468179</v>
      </c>
    </row>
    <row r="60" spans="2:16" x14ac:dyDescent="0.2">
      <c r="C60" s="37" t="s">
        <v>44</v>
      </c>
      <c r="D60" s="38"/>
      <c r="E60" s="39"/>
      <c r="F60" s="42">
        <v>7891</v>
      </c>
      <c r="G60" s="42">
        <v>6635</v>
      </c>
      <c r="H60" s="42">
        <v>6524</v>
      </c>
      <c r="I60" s="42">
        <v>15807</v>
      </c>
      <c r="J60" s="42">
        <v>14226</v>
      </c>
      <c r="K60" s="42">
        <v>14627</v>
      </c>
      <c r="L60" s="42">
        <v>8103</v>
      </c>
      <c r="M60" s="42">
        <v>7086</v>
      </c>
      <c r="N60" s="42">
        <v>4254</v>
      </c>
    </row>
    <row r="61" spans="2:16" x14ac:dyDescent="0.2">
      <c r="C61" s="37" t="s">
        <v>45</v>
      </c>
      <c r="D61" s="38"/>
      <c r="E61" s="39"/>
      <c r="F61" s="42">
        <v>1782778</v>
      </c>
      <c r="G61" s="42">
        <v>2945941</v>
      </c>
      <c r="H61" s="42">
        <v>4572390</v>
      </c>
      <c r="I61" s="42">
        <v>4157838</v>
      </c>
      <c r="J61" s="42">
        <v>4487049</v>
      </c>
      <c r="K61" s="42">
        <v>4482587</v>
      </c>
      <c r="L61" s="42">
        <v>4161133</v>
      </c>
      <c r="M61" s="42">
        <v>3628530</v>
      </c>
      <c r="N61" s="42">
        <v>4501225</v>
      </c>
    </row>
    <row r="62" spans="2:16" x14ac:dyDescent="0.2">
      <c r="C62" s="37" t="s">
        <v>46</v>
      </c>
      <c r="D62" s="38"/>
      <c r="E62" s="39"/>
      <c r="F62" s="42">
        <v>1018478</v>
      </c>
      <c r="G62" s="42">
        <v>985954</v>
      </c>
      <c r="H62" s="42">
        <v>932895</v>
      </c>
      <c r="I62" s="42">
        <v>907702</v>
      </c>
      <c r="J62" s="42">
        <v>901452</v>
      </c>
      <c r="K62" s="42">
        <v>931175</v>
      </c>
      <c r="L62" s="42">
        <v>957788</v>
      </c>
      <c r="M62" s="42">
        <v>818310</v>
      </c>
      <c r="N62" s="42">
        <v>1034993</v>
      </c>
    </row>
    <row r="63" spans="2:16" x14ac:dyDescent="0.2">
      <c r="C63" s="37" t="s">
        <v>47</v>
      </c>
      <c r="D63" s="38"/>
      <c r="E63" s="39"/>
      <c r="F63" s="42">
        <v>324315</v>
      </c>
      <c r="G63" s="42">
        <v>334687</v>
      </c>
      <c r="H63" s="42">
        <v>365047</v>
      </c>
      <c r="I63" s="42">
        <v>330265</v>
      </c>
      <c r="J63" s="42">
        <v>351979</v>
      </c>
      <c r="K63" s="42">
        <v>388707</v>
      </c>
      <c r="L63" s="42">
        <v>367248</v>
      </c>
      <c r="M63" s="42">
        <v>343109</v>
      </c>
      <c r="N63" s="42">
        <v>376583</v>
      </c>
    </row>
    <row r="64" spans="2:16" x14ac:dyDescent="0.2">
      <c r="C64" s="37" t="s">
        <v>48</v>
      </c>
      <c r="D64" s="38"/>
      <c r="E64" s="39"/>
      <c r="F64" s="42">
        <v>940516</v>
      </c>
      <c r="G64" s="42">
        <v>949506</v>
      </c>
      <c r="H64" s="42">
        <v>973477</v>
      </c>
      <c r="I64" s="42">
        <v>936360</v>
      </c>
      <c r="J64" s="42">
        <v>921924</v>
      </c>
      <c r="K64" s="42">
        <v>949368</v>
      </c>
      <c r="L64" s="42">
        <v>939426</v>
      </c>
      <c r="M64" s="42">
        <v>770017</v>
      </c>
      <c r="N64" s="42">
        <v>959241</v>
      </c>
    </row>
    <row r="65" spans="2:15" x14ac:dyDescent="0.2">
      <c r="C65" s="37" t="s">
        <v>49</v>
      </c>
      <c r="D65" s="38"/>
      <c r="E65" s="39"/>
      <c r="F65" s="42">
        <v>1565105</v>
      </c>
      <c r="G65" s="42">
        <v>1581666</v>
      </c>
      <c r="H65" s="42">
        <v>1640123</v>
      </c>
      <c r="I65" s="42">
        <v>1680515</v>
      </c>
      <c r="J65" s="42">
        <v>1700208</v>
      </c>
      <c r="K65" s="42">
        <v>1726397</v>
      </c>
      <c r="L65" s="42">
        <v>1767068</v>
      </c>
      <c r="M65" s="42">
        <v>1553033</v>
      </c>
      <c r="N65" s="42">
        <v>1807892</v>
      </c>
    </row>
    <row r="66" spans="2:15" x14ac:dyDescent="0.2">
      <c r="C66" s="37" t="s">
        <v>50</v>
      </c>
      <c r="D66" s="38"/>
      <c r="E66" s="39"/>
      <c r="F66" s="42">
        <v>806393</v>
      </c>
      <c r="G66" s="42">
        <v>834884</v>
      </c>
      <c r="H66" s="42">
        <v>863172</v>
      </c>
      <c r="I66" s="42">
        <v>900448</v>
      </c>
      <c r="J66" s="42">
        <v>947457</v>
      </c>
      <c r="K66" s="42">
        <v>1009376</v>
      </c>
      <c r="L66" s="42">
        <v>1028940</v>
      </c>
      <c r="M66" s="42">
        <v>790657</v>
      </c>
      <c r="N66" s="42">
        <v>870666</v>
      </c>
    </row>
    <row r="67" spans="2:15" x14ac:dyDescent="0.2">
      <c r="C67" s="37" t="s">
        <v>51</v>
      </c>
      <c r="D67" s="38"/>
      <c r="E67" s="39"/>
      <c r="F67" s="42">
        <v>262494</v>
      </c>
      <c r="G67" s="42">
        <v>272649</v>
      </c>
      <c r="H67" s="42">
        <v>283137</v>
      </c>
      <c r="I67" s="42">
        <v>294011</v>
      </c>
      <c r="J67" s="42">
        <v>296803</v>
      </c>
      <c r="K67" s="42">
        <v>304040</v>
      </c>
      <c r="L67" s="42">
        <v>314311</v>
      </c>
      <c r="M67" s="42">
        <v>161101</v>
      </c>
      <c r="N67" s="42">
        <v>230067</v>
      </c>
    </row>
    <row r="68" spans="2:15" x14ac:dyDescent="0.2">
      <c r="C68" s="37" t="s">
        <v>52</v>
      </c>
      <c r="D68" s="38"/>
      <c r="E68" s="39"/>
      <c r="F68" s="42">
        <v>362122</v>
      </c>
      <c r="G68" s="42">
        <v>393450</v>
      </c>
      <c r="H68" s="42">
        <v>434544</v>
      </c>
      <c r="I68" s="42">
        <v>490849</v>
      </c>
      <c r="J68" s="42">
        <v>544987</v>
      </c>
      <c r="K68" s="42">
        <v>575488</v>
      </c>
      <c r="L68" s="42">
        <v>621385</v>
      </c>
      <c r="M68" s="42">
        <v>672787</v>
      </c>
      <c r="N68" s="42">
        <v>730729</v>
      </c>
    </row>
    <row r="69" spans="2:15" x14ac:dyDescent="0.2">
      <c r="C69" s="37" t="s">
        <v>53</v>
      </c>
      <c r="D69" s="38"/>
      <c r="E69" s="39"/>
      <c r="F69" s="42">
        <v>682602</v>
      </c>
      <c r="G69" s="42">
        <v>739056</v>
      </c>
      <c r="H69" s="42">
        <v>777410</v>
      </c>
      <c r="I69" s="42">
        <v>827456</v>
      </c>
      <c r="J69" s="42">
        <v>873469</v>
      </c>
      <c r="K69" s="42">
        <v>925815</v>
      </c>
      <c r="L69" s="42">
        <v>962757</v>
      </c>
      <c r="M69" s="42">
        <v>1009661</v>
      </c>
      <c r="N69" s="42">
        <v>1052138</v>
      </c>
    </row>
    <row r="70" spans="2:15" x14ac:dyDescent="0.2">
      <c r="C70" s="37" t="s">
        <v>54</v>
      </c>
      <c r="D70" s="38"/>
      <c r="E70" s="39"/>
      <c r="F70" s="42">
        <v>2136876</v>
      </c>
      <c r="G70" s="42">
        <v>2238598</v>
      </c>
      <c r="H70" s="42">
        <v>2367543</v>
      </c>
      <c r="I70" s="42">
        <v>2483061</v>
      </c>
      <c r="J70" s="42">
        <v>2547595</v>
      </c>
      <c r="K70" s="42">
        <v>2661621</v>
      </c>
      <c r="L70" s="42">
        <v>2751589</v>
      </c>
      <c r="M70" s="42">
        <v>2675155</v>
      </c>
      <c r="N70" s="42">
        <v>2912153</v>
      </c>
    </row>
    <row r="71" spans="2:15" x14ac:dyDescent="0.2">
      <c r="C71" s="45" t="s">
        <v>55</v>
      </c>
      <c r="D71" s="43"/>
      <c r="E71" s="44"/>
      <c r="F71" s="49">
        <v>11095514</v>
      </c>
      <c r="G71" s="49">
        <v>12391582</v>
      </c>
      <c r="H71" s="49">
        <v>14412891</v>
      </c>
      <c r="I71" s="49">
        <v>14285221</v>
      </c>
      <c r="J71" s="49">
        <v>14954057</v>
      </c>
      <c r="K71" s="49">
        <v>15459518</v>
      </c>
      <c r="L71" s="49">
        <v>15330366</v>
      </c>
      <c r="M71" s="49">
        <v>13877218</v>
      </c>
      <c r="N71" s="49">
        <v>15948120</v>
      </c>
    </row>
    <row r="74" spans="2:15" x14ac:dyDescent="0.2">
      <c r="C74" s="26"/>
      <c r="D74" s="26"/>
      <c r="E74" s="26"/>
    </row>
    <row r="75" spans="2:15" ht="15" x14ac:dyDescent="0.25">
      <c r="B75" s="51" t="s">
        <v>56</v>
      </c>
      <c r="C75" s="35"/>
      <c r="D75" s="35"/>
      <c r="E75" s="35"/>
      <c r="F75" s="27"/>
      <c r="G75" s="30"/>
      <c r="H75" s="27"/>
      <c r="I75" s="27"/>
      <c r="J75" s="27"/>
      <c r="K75" s="27"/>
      <c r="L75" s="27"/>
      <c r="M75" s="27"/>
    </row>
    <row r="77" spans="2:15" x14ac:dyDescent="0.2">
      <c r="C77" s="46" t="s">
        <v>42</v>
      </c>
      <c r="D77" s="40"/>
      <c r="E77" s="41"/>
      <c r="F77" s="47">
        <v>2013</v>
      </c>
      <c r="G77" s="47">
        <v>2014</v>
      </c>
      <c r="H77" s="47">
        <v>2015</v>
      </c>
      <c r="I77" s="47">
        <v>2016</v>
      </c>
      <c r="J77" s="47">
        <v>2017</v>
      </c>
      <c r="K77" s="47">
        <v>2018</v>
      </c>
      <c r="L77" s="47">
        <v>2019</v>
      </c>
      <c r="M77" s="47">
        <v>2020</v>
      </c>
      <c r="N77" s="47">
        <v>2021</v>
      </c>
    </row>
    <row r="78" spans="2:15" x14ac:dyDescent="0.2">
      <c r="C78" s="37" t="s">
        <v>43</v>
      </c>
      <c r="D78" s="38"/>
      <c r="E78" s="39"/>
      <c r="F78" s="48">
        <f>F59/F$71*100</f>
        <v>10.868752903200338</v>
      </c>
      <c r="G78" s="48">
        <f t="shared" ref="G78:N78" si="4">G59/G$71*100</f>
        <v>8.9460409494122715</v>
      </c>
      <c r="H78" s="48">
        <f t="shared" si="4"/>
        <v>8.3024911518445528</v>
      </c>
      <c r="I78" s="48">
        <f t="shared" si="4"/>
        <v>8.8266677848386106</v>
      </c>
      <c r="J78" s="48">
        <f t="shared" si="4"/>
        <v>9.1407167967863181</v>
      </c>
      <c r="K78" s="48">
        <f t="shared" si="4"/>
        <v>9.6401259081945501</v>
      </c>
      <c r="L78" s="48">
        <f t="shared" si="4"/>
        <v>9.4623833507954078</v>
      </c>
      <c r="M78" s="48">
        <f t="shared" si="4"/>
        <v>10.432725060599322</v>
      </c>
      <c r="N78" s="36">
        <f t="shared" si="4"/>
        <v>9.2059691048223868</v>
      </c>
      <c r="O78" s="26" t="s">
        <v>43</v>
      </c>
    </row>
    <row r="79" spans="2:15" x14ac:dyDescent="0.2">
      <c r="C79" s="37" t="s">
        <v>44</v>
      </c>
      <c r="D79" s="38"/>
      <c r="E79" s="39"/>
      <c r="F79" s="48">
        <f t="shared" ref="F79:N89" si="5">F60/F$71*100</f>
        <v>7.1118832349722605E-2</v>
      </c>
      <c r="G79" s="48">
        <f t="shared" si="5"/>
        <v>5.3544414264457926E-2</v>
      </c>
      <c r="H79" s="48">
        <f t="shared" si="5"/>
        <v>4.5265033919981774E-2</v>
      </c>
      <c r="I79" s="48">
        <f t="shared" si="5"/>
        <v>0.11065282084190367</v>
      </c>
      <c r="J79" s="48">
        <f t="shared" si="5"/>
        <v>9.5131374716573569E-2</v>
      </c>
      <c r="K79" s="48">
        <f t="shared" si="5"/>
        <v>9.4614851510894452E-2</v>
      </c>
      <c r="L79" s="48">
        <f t="shared" si="5"/>
        <v>5.2855880935915041E-2</v>
      </c>
      <c r="M79" s="48">
        <f t="shared" si="5"/>
        <v>5.1062107693343149E-2</v>
      </c>
      <c r="N79" s="36">
        <f t="shared" si="5"/>
        <v>2.6673990413917124E-2</v>
      </c>
      <c r="O79" s="26" t="s">
        <v>44</v>
      </c>
    </row>
    <row r="80" spans="2:15" x14ac:dyDescent="0.2">
      <c r="C80" s="37" t="s">
        <v>45</v>
      </c>
      <c r="D80" s="38"/>
      <c r="E80" s="39"/>
      <c r="F80" s="48">
        <f t="shared" si="5"/>
        <v>16.067556672002759</v>
      </c>
      <c r="G80" s="48">
        <f t="shared" si="5"/>
        <v>23.773728003413929</v>
      </c>
      <c r="H80" s="48">
        <f t="shared" si="5"/>
        <v>31.724308468023523</v>
      </c>
      <c r="I80" s="48">
        <f t="shared" si="5"/>
        <v>29.105871025726522</v>
      </c>
      <c r="J80" s="48">
        <f t="shared" si="5"/>
        <v>30.005563038846251</v>
      </c>
      <c r="K80" s="48">
        <f t="shared" si="5"/>
        <v>28.995645271734858</v>
      </c>
      <c r="L80" s="48">
        <f t="shared" si="5"/>
        <v>27.143076688449579</v>
      </c>
      <c r="M80" s="48">
        <f t="shared" si="5"/>
        <v>26.147387754519674</v>
      </c>
      <c r="N80" s="36">
        <f t="shared" si="5"/>
        <v>28.224173131378492</v>
      </c>
      <c r="O80" s="26" t="s">
        <v>45</v>
      </c>
    </row>
    <row r="81" spans="3:15" x14ac:dyDescent="0.2">
      <c r="C81" s="37" t="s">
        <v>46</v>
      </c>
      <c r="D81" s="38"/>
      <c r="E81" s="39"/>
      <c r="F81" s="48">
        <f t="shared" si="5"/>
        <v>9.1791871922292199</v>
      </c>
      <c r="G81" s="48">
        <f t="shared" si="5"/>
        <v>7.9566434697361483</v>
      </c>
      <c r="H81" s="48">
        <f t="shared" si="5"/>
        <v>6.4726431359260257</v>
      </c>
      <c r="I81" s="48">
        <f t="shared" si="5"/>
        <v>6.3541334082265868</v>
      </c>
      <c r="J81" s="48">
        <f t="shared" si="5"/>
        <v>6.0281433994801539</v>
      </c>
      <c r="K81" s="48">
        <f t="shared" si="5"/>
        <v>6.0233119816542793</v>
      </c>
      <c r="L81" s="48">
        <f t="shared" si="5"/>
        <v>6.2476525348448959</v>
      </c>
      <c r="M81" s="48">
        <f t="shared" si="5"/>
        <v>5.8967870937820539</v>
      </c>
      <c r="N81" s="36">
        <f t="shared" si="5"/>
        <v>6.4897492619819763</v>
      </c>
      <c r="O81" s="26" t="s">
        <v>46</v>
      </c>
    </row>
    <row r="82" spans="3:15" x14ac:dyDescent="0.2">
      <c r="C82" s="37" t="s">
        <v>47</v>
      </c>
      <c r="D82" s="38"/>
      <c r="E82" s="39"/>
      <c r="F82" s="48">
        <f t="shared" si="5"/>
        <v>2.9229380450513607</v>
      </c>
      <c r="G82" s="48">
        <f t="shared" si="5"/>
        <v>2.7009222874044654</v>
      </c>
      <c r="H82" s="48">
        <f t="shared" si="5"/>
        <v>2.5327812442347617</v>
      </c>
      <c r="I82" s="48">
        <f t="shared" si="5"/>
        <v>2.3119348311097179</v>
      </c>
      <c r="J82" s="48">
        <f t="shared" si="5"/>
        <v>2.3537358457306938</v>
      </c>
      <c r="K82" s="48">
        <f t="shared" si="5"/>
        <v>2.514353940400988</v>
      </c>
      <c r="L82" s="48">
        <f t="shared" si="5"/>
        <v>2.3955592449651886</v>
      </c>
      <c r="M82" s="48">
        <f t="shared" si="5"/>
        <v>2.4724624200614271</v>
      </c>
      <c r="N82" s="36">
        <f t="shared" si="5"/>
        <v>2.3613002661128708</v>
      </c>
      <c r="O82" s="26" t="s">
        <v>47</v>
      </c>
    </row>
    <row r="83" spans="3:15" x14ac:dyDescent="0.2">
      <c r="C83" s="37" t="s">
        <v>48</v>
      </c>
      <c r="D83" s="38"/>
      <c r="E83" s="39"/>
      <c r="F83" s="48">
        <f t="shared" si="5"/>
        <v>8.4765428622774941</v>
      </c>
      <c r="G83" s="48">
        <f t="shared" si="5"/>
        <v>7.662508306041957</v>
      </c>
      <c r="H83" s="48">
        <f t="shared" si="5"/>
        <v>6.754210518902835</v>
      </c>
      <c r="I83" s="48">
        <f t="shared" si="5"/>
        <v>6.554746335390961</v>
      </c>
      <c r="J83" s="48">
        <f t="shared" si="5"/>
        <v>6.1650427037960336</v>
      </c>
      <c r="K83" s="48">
        <f t="shared" si="5"/>
        <v>6.1409935290349926</v>
      </c>
      <c r="L83" s="48">
        <f t="shared" si="5"/>
        <v>6.127877181797226</v>
      </c>
      <c r="M83" s="48">
        <f t="shared" si="5"/>
        <v>5.5487850662863405</v>
      </c>
      <c r="N83" s="36">
        <f t="shared" si="5"/>
        <v>6.0147591064025097</v>
      </c>
      <c r="O83" s="26" t="s">
        <v>48</v>
      </c>
    </row>
    <row r="84" spans="3:15" x14ac:dyDescent="0.2">
      <c r="C84" s="37" t="s">
        <v>49</v>
      </c>
      <c r="D84" s="38"/>
      <c r="E84" s="39"/>
      <c r="F84" s="48">
        <f t="shared" si="5"/>
        <v>14.105745799608743</v>
      </c>
      <c r="G84" s="48">
        <f t="shared" si="5"/>
        <v>12.764036101282306</v>
      </c>
      <c r="H84" s="48">
        <f t="shared" si="5"/>
        <v>11.379555982210647</v>
      </c>
      <c r="I84" s="48">
        <f t="shared" si="5"/>
        <v>11.764011211307126</v>
      </c>
      <c r="J84" s="48">
        <f t="shared" si="5"/>
        <v>11.369543395481239</v>
      </c>
      <c r="K84" s="48">
        <f t="shared" si="5"/>
        <v>11.16721103465192</v>
      </c>
      <c r="L84" s="48">
        <f t="shared" si="5"/>
        <v>11.526587166933915</v>
      </c>
      <c r="M84" s="48">
        <f t="shared" si="5"/>
        <v>11.19124164511936</v>
      </c>
      <c r="N84" s="36">
        <f t="shared" si="5"/>
        <v>11.336082246684875</v>
      </c>
      <c r="O84" s="26" t="s">
        <v>49</v>
      </c>
    </row>
    <row r="85" spans="3:15" x14ac:dyDescent="0.2">
      <c r="C85" s="37" t="s">
        <v>50</v>
      </c>
      <c r="D85" s="38"/>
      <c r="E85" s="39"/>
      <c r="F85" s="48">
        <f t="shared" si="5"/>
        <v>7.2677390159662725</v>
      </c>
      <c r="G85" s="48">
        <f t="shared" si="5"/>
        <v>6.7375093833862376</v>
      </c>
      <c r="H85" s="48">
        <f t="shared" si="5"/>
        <v>5.9888886969311015</v>
      </c>
      <c r="I85" s="48">
        <f t="shared" si="5"/>
        <v>6.3033536548017004</v>
      </c>
      <c r="J85" s="48">
        <f t="shared" si="5"/>
        <v>6.3357856667257586</v>
      </c>
      <c r="K85" s="48">
        <f t="shared" si="5"/>
        <v>6.5291556955397958</v>
      </c>
      <c r="L85" s="48">
        <f t="shared" si="5"/>
        <v>6.711777135653513</v>
      </c>
      <c r="M85" s="48">
        <f t="shared" si="5"/>
        <v>5.6975180472051381</v>
      </c>
      <c r="N85" s="36">
        <f t="shared" si="5"/>
        <v>5.459364489356739</v>
      </c>
      <c r="O85" s="26" t="s">
        <v>50</v>
      </c>
    </row>
    <row r="86" spans="3:15" x14ac:dyDescent="0.2">
      <c r="C86" s="37" t="s">
        <v>51</v>
      </c>
      <c r="D86" s="38"/>
      <c r="E86" s="39"/>
      <c r="F86" s="48">
        <f t="shared" si="5"/>
        <v>2.3657669216586092</v>
      </c>
      <c r="G86" s="48">
        <f t="shared" si="5"/>
        <v>2.2002759615358234</v>
      </c>
      <c r="H86" s="48">
        <f t="shared" si="5"/>
        <v>1.96447055625412</v>
      </c>
      <c r="I86" s="48">
        <f t="shared" si="5"/>
        <v>2.058148067852783</v>
      </c>
      <c r="J86" s="48">
        <f t="shared" si="5"/>
        <v>1.9847657394912965</v>
      </c>
      <c r="K86" s="48">
        <f t="shared" si="5"/>
        <v>1.9666848604206157</v>
      </c>
      <c r="L86" s="48">
        <f t="shared" si="5"/>
        <v>2.0502511159877073</v>
      </c>
      <c r="M86" s="48">
        <f t="shared" si="5"/>
        <v>1.1609027111918253</v>
      </c>
      <c r="N86" s="36">
        <f t="shared" si="5"/>
        <v>1.4425963687255927</v>
      </c>
      <c r="O86" s="26" t="s">
        <v>51</v>
      </c>
    </row>
    <row r="87" spans="3:15" x14ac:dyDescent="0.2">
      <c r="C87" s="37" t="s">
        <v>52</v>
      </c>
      <c r="D87" s="38"/>
      <c r="E87" s="39"/>
      <c r="F87" s="48">
        <f t="shared" si="5"/>
        <v>3.2636793572609615</v>
      </c>
      <c r="G87" s="48">
        <f t="shared" si="5"/>
        <v>3.1751393809119772</v>
      </c>
      <c r="H87" s="48">
        <f t="shared" si="5"/>
        <v>3.0149676425083629</v>
      </c>
      <c r="I87" s="48">
        <f t="shared" si="5"/>
        <v>3.4360616472086782</v>
      </c>
      <c r="J87" s="48">
        <f t="shared" si="5"/>
        <v>3.6444090055294023</v>
      </c>
      <c r="K87" s="48">
        <f t="shared" si="5"/>
        <v>3.7225481415397299</v>
      </c>
      <c r="L87" s="48">
        <f t="shared" si="5"/>
        <v>4.0532952703151377</v>
      </c>
      <c r="M87" s="48">
        <f t="shared" si="5"/>
        <v>4.8481403116964801</v>
      </c>
      <c r="N87" s="36">
        <f t="shared" si="5"/>
        <v>4.5819131032372464</v>
      </c>
      <c r="O87" s="26" t="s">
        <v>52</v>
      </c>
    </row>
    <row r="88" spans="3:15" x14ac:dyDescent="0.2">
      <c r="C88" s="37" t="s">
        <v>53</v>
      </c>
      <c r="D88" s="38"/>
      <c r="E88" s="39"/>
      <c r="F88" s="48">
        <f t="shared" si="5"/>
        <v>6.1520538841192938</v>
      </c>
      <c r="G88" s="48">
        <f t="shared" si="5"/>
        <v>5.9641779395076426</v>
      </c>
      <c r="H88" s="48">
        <f t="shared" si="5"/>
        <v>5.3938519343551548</v>
      </c>
      <c r="I88" s="48">
        <f t="shared" si="5"/>
        <v>5.7923920112961502</v>
      </c>
      <c r="J88" s="48">
        <f t="shared" si="5"/>
        <v>5.8410169226986364</v>
      </c>
      <c r="K88" s="48">
        <f t="shared" si="5"/>
        <v>5.9886407842728344</v>
      </c>
      <c r="L88" s="48">
        <f t="shared" si="5"/>
        <v>6.2800653291643531</v>
      </c>
      <c r="M88" s="48">
        <f t="shared" si="5"/>
        <v>7.2756729771053532</v>
      </c>
      <c r="N88" s="36">
        <f t="shared" si="5"/>
        <v>6.5972540964076014</v>
      </c>
      <c r="O88" s="26" t="s">
        <v>53</v>
      </c>
    </row>
    <row r="89" spans="3:15" x14ac:dyDescent="0.2">
      <c r="C89" s="37" t="s">
        <v>54</v>
      </c>
      <c r="D89" s="38"/>
      <c r="E89" s="39"/>
      <c r="F89" s="48">
        <f t="shared" si="5"/>
        <v>19.258918514275226</v>
      </c>
      <c r="G89" s="48">
        <f t="shared" si="5"/>
        <v>18.065473803102783</v>
      </c>
      <c r="H89" s="48">
        <f t="shared" si="5"/>
        <v>16.426565634888934</v>
      </c>
      <c r="I89" s="48">
        <f t="shared" si="5"/>
        <v>17.382027201399264</v>
      </c>
      <c r="J89" s="48">
        <f t="shared" si="5"/>
        <v>17.036146110717645</v>
      </c>
      <c r="K89" s="48">
        <f t="shared" si="5"/>
        <v>17.216714001044533</v>
      </c>
      <c r="L89" s="48">
        <f t="shared" si="5"/>
        <v>17.948619100157163</v>
      </c>
      <c r="M89" s="48">
        <f t="shared" si="5"/>
        <v>19.277314804739682</v>
      </c>
      <c r="N89" s="36">
        <f t="shared" si="5"/>
        <v>18.260164834475788</v>
      </c>
    </row>
    <row r="90" spans="3:15" x14ac:dyDescent="0.2">
      <c r="C90" s="45" t="s">
        <v>55</v>
      </c>
      <c r="D90" s="43"/>
      <c r="E90" s="44"/>
      <c r="F90" s="50">
        <f>SUM(F78:F89)</f>
        <v>99.999999999999986</v>
      </c>
      <c r="G90" s="50">
        <f t="shared" ref="G90:N90" si="6">SUM(G78:G89)</f>
        <v>100</v>
      </c>
      <c r="H90" s="50">
        <f t="shared" si="6"/>
        <v>100</v>
      </c>
      <c r="I90" s="50">
        <f t="shared" si="6"/>
        <v>99.999999999999986</v>
      </c>
      <c r="J90" s="50">
        <f t="shared" si="6"/>
        <v>100</v>
      </c>
      <c r="K90" s="50">
        <f t="shared" si="6"/>
        <v>100</v>
      </c>
      <c r="L90" s="50">
        <f t="shared" si="6"/>
        <v>100</v>
      </c>
      <c r="M90" s="50">
        <f t="shared" si="6"/>
        <v>100</v>
      </c>
      <c r="N90" s="50">
        <f t="shared" si="6"/>
        <v>99.999999999999986</v>
      </c>
    </row>
  </sheetData>
  <mergeCells count="1">
    <mergeCell ref="B2:P3"/>
  </mergeCells>
  <conditionalFormatting sqref="N78:N8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{5E173A60-43C1-4422-9F9F-5995F06325EE}</x14:id>
        </ext>
      </extLst>
    </cfRule>
  </conditionalFormatting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173A60-43C1-4422-9F9F-5995F06325E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N78:N89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47" zoomScale="85" zoomScaleNormal="85" workbookViewId="0">
      <selection activeCell="O83" sqref="O83"/>
    </sheetView>
  </sheetViews>
  <sheetFormatPr baseColWidth="10" defaultColWidth="0" defaultRowHeight="12" x14ac:dyDescent="0.2"/>
  <cols>
    <col min="1" max="1" width="11.7109375" style="23" customWidth="1"/>
    <col min="2" max="6" width="11.28515625" style="23" customWidth="1"/>
    <col min="7" max="7" width="14.140625" style="23" customWidth="1"/>
    <col min="8" max="8" width="11.5703125" style="23" bestFit="1" customWidth="1"/>
    <col min="9" max="9" width="14.140625" style="23" customWidth="1"/>
    <col min="10" max="16" width="11.2851562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4" t="s">
        <v>67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2:16" x14ac:dyDescent="0.2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35" t="s">
        <v>58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x14ac:dyDescent="0.2">
      <c r="F8" s="26" t="s">
        <v>15</v>
      </c>
      <c r="J8" s="26"/>
    </row>
    <row r="9" spans="2:16" x14ac:dyDescent="0.2">
      <c r="G9" s="26"/>
    </row>
    <row r="10" spans="2:16" x14ac:dyDescent="0.2">
      <c r="C10" s="34" t="s">
        <v>16</v>
      </c>
      <c r="D10" s="34" t="s">
        <v>17</v>
      </c>
      <c r="E10" s="34" t="s">
        <v>18</v>
      </c>
      <c r="F10" s="34" t="s">
        <v>19</v>
      </c>
      <c r="G10" s="34" t="s">
        <v>20</v>
      </c>
      <c r="H10" s="34" t="s">
        <v>21</v>
      </c>
      <c r="I10" s="34" t="s">
        <v>22</v>
      </c>
    </row>
    <row r="11" spans="2:16" x14ac:dyDescent="0.2">
      <c r="C11" s="32">
        <v>2013</v>
      </c>
      <c r="D11" s="32" t="s">
        <v>23</v>
      </c>
      <c r="E11" s="29">
        <v>41363</v>
      </c>
      <c r="F11" s="36">
        <v>79.8</v>
      </c>
      <c r="G11" s="33"/>
      <c r="H11" s="33"/>
      <c r="I11" s="33"/>
    </row>
    <row r="12" spans="2:16" x14ac:dyDescent="0.2">
      <c r="C12" s="32">
        <v>2013</v>
      </c>
      <c r="D12" s="32" t="s">
        <v>24</v>
      </c>
      <c r="E12" s="29">
        <v>41453</v>
      </c>
      <c r="F12" s="36">
        <v>88.3</v>
      </c>
      <c r="G12" s="32"/>
      <c r="H12" s="32"/>
      <c r="I12" s="32"/>
    </row>
    <row r="13" spans="2:16" x14ac:dyDescent="0.2">
      <c r="C13" s="32">
        <v>2013</v>
      </c>
      <c r="D13" s="32" t="s">
        <v>25</v>
      </c>
      <c r="E13" s="29">
        <v>41543</v>
      </c>
      <c r="F13" s="36">
        <v>90.5</v>
      </c>
      <c r="G13" s="32"/>
      <c r="H13" s="32"/>
      <c r="I13" s="32"/>
    </row>
    <row r="14" spans="2:16" x14ac:dyDescent="0.2">
      <c r="C14" s="32">
        <v>2013</v>
      </c>
      <c r="D14" s="32" t="s">
        <v>27</v>
      </c>
      <c r="E14" s="29">
        <v>41633</v>
      </c>
      <c r="F14" s="36">
        <v>97.5</v>
      </c>
      <c r="G14" s="32"/>
      <c r="H14" s="36">
        <f>+SUM(F11:F14)</f>
        <v>356.1</v>
      </c>
      <c r="I14" s="32"/>
    </row>
    <row r="15" spans="2:16" x14ac:dyDescent="0.2">
      <c r="C15" s="32">
        <v>2014</v>
      </c>
      <c r="D15" s="32" t="s">
        <v>23</v>
      </c>
      <c r="E15" s="29">
        <v>41723</v>
      </c>
      <c r="F15" s="36">
        <v>85.2</v>
      </c>
      <c r="G15" s="53">
        <f>+F15/F11-1</f>
        <v>6.7669172932330879E-2</v>
      </c>
      <c r="H15" s="36">
        <f t="shared" ref="H15:H50" si="0">+SUM(F12:F15)</f>
        <v>361.5</v>
      </c>
      <c r="I15" s="32"/>
    </row>
    <row r="16" spans="2:16" x14ac:dyDescent="0.2">
      <c r="C16" s="32">
        <v>2014</v>
      </c>
      <c r="D16" s="32" t="s">
        <v>24</v>
      </c>
      <c r="E16" s="29">
        <v>41813</v>
      </c>
      <c r="F16" s="36">
        <v>93.3</v>
      </c>
      <c r="G16" s="53">
        <f t="shared" ref="G16:G49" si="1">+F16/F12-1</f>
        <v>5.6625141562853809E-2</v>
      </c>
      <c r="H16" s="36">
        <f t="shared" si="0"/>
        <v>366.5</v>
      </c>
      <c r="I16" s="32"/>
    </row>
    <row r="17" spans="3:9" x14ac:dyDescent="0.2">
      <c r="C17" s="32">
        <v>2014</v>
      </c>
      <c r="D17" s="32" t="s">
        <v>25</v>
      </c>
      <c r="E17" s="29">
        <v>41903</v>
      </c>
      <c r="F17" s="36">
        <v>92.9</v>
      </c>
      <c r="G17" s="53">
        <f t="shared" si="1"/>
        <v>2.6519337016574607E-2</v>
      </c>
      <c r="H17" s="36">
        <f t="shared" si="0"/>
        <v>368.9</v>
      </c>
      <c r="I17" s="32"/>
    </row>
    <row r="18" spans="3:9" x14ac:dyDescent="0.2">
      <c r="C18" s="32">
        <v>2014</v>
      </c>
      <c r="D18" s="32" t="s">
        <v>27</v>
      </c>
      <c r="E18" s="29">
        <v>41993</v>
      </c>
      <c r="F18" s="36">
        <v>96.5</v>
      </c>
      <c r="G18" s="53">
        <f t="shared" si="1"/>
        <v>-1.025641025641022E-2</v>
      </c>
      <c r="H18" s="36">
        <f t="shared" si="0"/>
        <v>367.9</v>
      </c>
      <c r="I18" s="54">
        <f>+H18/H14-1</f>
        <v>3.3136759337264676E-2</v>
      </c>
    </row>
    <row r="19" spans="3:9" x14ac:dyDescent="0.2">
      <c r="C19" s="32">
        <v>2015</v>
      </c>
      <c r="D19" s="32" t="s">
        <v>23</v>
      </c>
      <c r="E19" s="29">
        <v>42083</v>
      </c>
      <c r="F19" s="36">
        <v>88.5</v>
      </c>
      <c r="G19" s="53">
        <f t="shared" si="1"/>
        <v>3.8732394366197243E-2</v>
      </c>
      <c r="H19" s="36">
        <f t="shared" si="0"/>
        <v>371.2</v>
      </c>
      <c r="I19" s="54">
        <f t="shared" ref="I19:I50" si="2">+H19/H15-1</f>
        <v>2.6832641770401011E-2</v>
      </c>
    </row>
    <row r="20" spans="3:9" x14ac:dyDescent="0.2">
      <c r="C20" s="32">
        <v>2015</v>
      </c>
      <c r="D20" s="32" t="s">
        <v>24</v>
      </c>
      <c r="E20" s="29">
        <v>42173</v>
      </c>
      <c r="F20" s="36">
        <v>95.3</v>
      </c>
      <c r="G20" s="53">
        <f t="shared" si="1"/>
        <v>2.1436227224008508E-2</v>
      </c>
      <c r="H20" s="36">
        <f t="shared" si="0"/>
        <v>373.2</v>
      </c>
      <c r="I20" s="54">
        <f t="shared" si="2"/>
        <v>1.828103683492488E-2</v>
      </c>
    </row>
    <row r="21" spans="3:9" x14ac:dyDescent="0.2">
      <c r="C21" s="32">
        <v>2015</v>
      </c>
      <c r="D21" s="32" t="s">
        <v>25</v>
      </c>
      <c r="E21" s="29">
        <v>42263</v>
      </c>
      <c r="F21" s="36">
        <v>95.1</v>
      </c>
      <c r="G21" s="53">
        <f t="shared" si="1"/>
        <v>2.3681377825618855E-2</v>
      </c>
      <c r="H21" s="36">
        <f t="shared" si="0"/>
        <v>375.4</v>
      </c>
      <c r="I21" s="54">
        <f t="shared" si="2"/>
        <v>1.7619951206288897E-2</v>
      </c>
    </row>
    <row r="22" spans="3:9" x14ac:dyDescent="0.2">
      <c r="C22" s="32">
        <v>2015</v>
      </c>
      <c r="D22" s="32" t="s">
        <v>27</v>
      </c>
      <c r="E22" s="29">
        <v>42353</v>
      </c>
      <c r="F22" s="36">
        <v>101</v>
      </c>
      <c r="G22" s="53">
        <f t="shared" si="1"/>
        <v>4.663212435233155E-2</v>
      </c>
      <c r="H22" s="36">
        <f t="shared" si="0"/>
        <v>379.9</v>
      </c>
      <c r="I22" s="54">
        <f t="shared" si="2"/>
        <v>3.2617559119325845E-2</v>
      </c>
    </row>
    <row r="23" spans="3:9" x14ac:dyDescent="0.2">
      <c r="C23" s="32">
        <v>2016</v>
      </c>
      <c r="D23" s="32" t="s">
        <v>23</v>
      </c>
      <c r="E23" s="29">
        <v>42443</v>
      </c>
      <c r="F23" s="36">
        <v>91.3</v>
      </c>
      <c r="G23" s="53">
        <f t="shared" si="1"/>
        <v>3.1638418079096065E-2</v>
      </c>
      <c r="H23" s="36">
        <f t="shared" si="0"/>
        <v>382.7</v>
      </c>
      <c r="I23" s="54">
        <f t="shared" si="2"/>
        <v>3.0980603448275801E-2</v>
      </c>
    </row>
    <row r="24" spans="3:9" x14ac:dyDescent="0.2">
      <c r="C24" s="32">
        <v>2016</v>
      </c>
      <c r="D24" s="32" t="s">
        <v>24</v>
      </c>
      <c r="E24" s="29">
        <v>42533</v>
      </c>
      <c r="F24" s="36">
        <v>97.2</v>
      </c>
      <c r="G24" s="53">
        <f t="shared" si="1"/>
        <v>1.9937040923399874E-2</v>
      </c>
      <c r="H24" s="36">
        <f t="shared" si="0"/>
        <v>384.59999999999997</v>
      </c>
      <c r="I24" s="54">
        <f t="shared" si="2"/>
        <v>3.0546623794212246E-2</v>
      </c>
    </row>
    <row r="25" spans="3:9" x14ac:dyDescent="0.2">
      <c r="C25" s="32">
        <v>2016</v>
      </c>
      <c r="D25" s="32" t="s">
        <v>25</v>
      </c>
      <c r="E25" s="29">
        <v>42623</v>
      </c>
      <c r="F25" s="36">
        <v>97.2</v>
      </c>
      <c r="G25" s="53">
        <f t="shared" si="1"/>
        <v>2.208201892744488E-2</v>
      </c>
      <c r="H25" s="36">
        <f t="shared" si="0"/>
        <v>386.7</v>
      </c>
      <c r="I25" s="54">
        <f t="shared" si="2"/>
        <v>3.0101225359616457E-2</v>
      </c>
    </row>
    <row r="26" spans="3:9" x14ac:dyDescent="0.2">
      <c r="C26" s="32">
        <v>2016</v>
      </c>
      <c r="D26" s="32" t="s">
        <v>27</v>
      </c>
      <c r="E26" s="29">
        <v>42713</v>
      </c>
      <c r="F26" s="36">
        <v>102.8</v>
      </c>
      <c r="G26" s="53">
        <f t="shared" si="1"/>
        <v>1.7821782178217838E-2</v>
      </c>
      <c r="H26" s="36">
        <f t="shared" si="0"/>
        <v>388.5</v>
      </c>
      <c r="I26" s="54">
        <f t="shared" si="2"/>
        <v>2.2637536193735208E-2</v>
      </c>
    </row>
    <row r="27" spans="3:9" x14ac:dyDescent="0.2">
      <c r="C27" s="32">
        <v>2017</v>
      </c>
      <c r="D27" s="32" t="s">
        <v>23</v>
      </c>
      <c r="E27" s="29">
        <v>42803</v>
      </c>
      <c r="F27" s="36">
        <v>92.7</v>
      </c>
      <c r="G27" s="53">
        <f t="shared" si="1"/>
        <v>1.533406352683464E-2</v>
      </c>
      <c r="H27" s="36">
        <f t="shared" si="0"/>
        <v>389.9</v>
      </c>
      <c r="I27" s="54">
        <f t="shared" si="2"/>
        <v>1.8813692187091613E-2</v>
      </c>
    </row>
    <row r="28" spans="3:9" x14ac:dyDescent="0.2">
      <c r="C28" s="32">
        <v>2017</v>
      </c>
      <c r="D28" s="32" t="s">
        <v>24</v>
      </c>
      <c r="E28" s="29">
        <v>42893</v>
      </c>
      <c r="F28" s="36">
        <v>99.6</v>
      </c>
      <c r="G28" s="53">
        <f t="shared" si="1"/>
        <v>2.4691358024691246E-2</v>
      </c>
      <c r="H28" s="36">
        <f t="shared" si="0"/>
        <v>392.29999999999995</v>
      </c>
      <c r="I28" s="54">
        <f t="shared" si="2"/>
        <v>2.0020800832033281E-2</v>
      </c>
    </row>
    <row r="29" spans="3:9" x14ac:dyDescent="0.2">
      <c r="C29" s="32">
        <v>2017</v>
      </c>
      <c r="D29" s="32" t="s">
        <v>25</v>
      </c>
      <c r="E29" s="29">
        <v>42983</v>
      </c>
      <c r="F29" s="36">
        <v>97.8</v>
      </c>
      <c r="G29" s="53">
        <f t="shared" si="1"/>
        <v>6.1728395061728669E-3</v>
      </c>
      <c r="H29" s="36">
        <f t="shared" si="0"/>
        <v>392.90000000000003</v>
      </c>
      <c r="I29" s="54">
        <f t="shared" si="2"/>
        <v>1.6033100594776473E-2</v>
      </c>
    </row>
    <row r="30" spans="3:9" x14ac:dyDescent="0.2">
      <c r="C30" s="32">
        <v>2017</v>
      </c>
      <c r="D30" s="32" t="s">
        <v>27</v>
      </c>
      <c r="E30" s="29">
        <v>43073</v>
      </c>
      <c r="F30" s="36">
        <v>98.7</v>
      </c>
      <c r="G30" s="53">
        <f t="shared" si="1"/>
        <v>-3.9883268482490242E-2</v>
      </c>
      <c r="H30" s="36">
        <f t="shared" si="0"/>
        <v>388.8</v>
      </c>
      <c r="I30" s="54">
        <f t="shared" si="2"/>
        <v>7.7220077220085948E-4</v>
      </c>
    </row>
    <row r="31" spans="3:9" x14ac:dyDescent="0.2">
      <c r="C31" s="32">
        <v>2018</v>
      </c>
      <c r="D31" s="32" t="s">
        <v>23</v>
      </c>
      <c r="E31" s="29">
        <v>43189</v>
      </c>
      <c r="F31" s="36">
        <v>94</v>
      </c>
      <c r="G31" s="53">
        <f t="shared" si="1"/>
        <v>1.4023732470334282E-2</v>
      </c>
      <c r="H31" s="36">
        <f t="shared" si="0"/>
        <v>390.09999999999997</v>
      </c>
      <c r="I31" s="54">
        <f t="shared" si="2"/>
        <v>5.1295203898438224E-4</v>
      </c>
    </row>
    <row r="32" spans="3:9" x14ac:dyDescent="0.2">
      <c r="C32" s="32">
        <v>2018</v>
      </c>
      <c r="D32" s="32" t="s">
        <v>24</v>
      </c>
      <c r="E32" s="29">
        <v>43279</v>
      </c>
      <c r="F32" s="36">
        <v>96.9</v>
      </c>
      <c r="G32" s="53">
        <f t="shared" si="1"/>
        <v>-2.7108433734939652E-2</v>
      </c>
      <c r="H32" s="36">
        <f t="shared" si="0"/>
        <v>387.4</v>
      </c>
      <c r="I32" s="54">
        <f t="shared" si="2"/>
        <v>-1.2490440989038953E-2</v>
      </c>
    </row>
    <row r="33" spans="3:9" x14ac:dyDescent="0.2">
      <c r="C33" s="32">
        <v>2018</v>
      </c>
      <c r="D33" s="32" t="s">
        <v>25</v>
      </c>
      <c r="E33" s="29">
        <v>43369</v>
      </c>
      <c r="F33" s="36">
        <v>99.6</v>
      </c>
      <c r="G33" s="53">
        <f t="shared" si="1"/>
        <v>1.8404907975460016E-2</v>
      </c>
      <c r="H33" s="36">
        <f t="shared" si="0"/>
        <v>389.20000000000005</v>
      </c>
      <c r="I33" s="54">
        <f t="shared" si="2"/>
        <v>-9.4171544922372341E-3</v>
      </c>
    </row>
    <row r="34" spans="3:9" x14ac:dyDescent="0.2">
      <c r="C34" s="32">
        <v>2018</v>
      </c>
      <c r="D34" s="32" t="s">
        <v>27</v>
      </c>
      <c r="E34" s="29">
        <v>43459</v>
      </c>
      <c r="F34" s="36">
        <v>98.5</v>
      </c>
      <c r="G34" s="53">
        <f t="shared" si="1"/>
        <v>-2.0263424518743856E-3</v>
      </c>
      <c r="H34" s="36">
        <f t="shared" si="0"/>
        <v>389</v>
      </c>
      <c r="I34" s="54">
        <f t="shared" si="2"/>
        <v>5.1440329218110925E-4</v>
      </c>
    </row>
    <row r="35" spans="3:9" x14ac:dyDescent="0.2">
      <c r="C35" s="32">
        <v>2019</v>
      </c>
      <c r="D35" s="32" t="s">
        <v>23</v>
      </c>
      <c r="E35" s="29">
        <v>43549</v>
      </c>
      <c r="F35" s="36">
        <v>88.7</v>
      </c>
      <c r="G35" s="53">
        <f t="shared" si="1"/>
        <v>-5.6382978723404253E-2</v>
      </c>
      <c r="H35" s="36">
        <f t="shared" si="0"/>
        <v>383.7</v>
      </c>
      <c r="I35" s="54">
        <f t="shared" si="2"/>
        <v>-1.6406049730838146E-2</v>
      </c>
    </row>
    <row r="36" spans="3:9" x14ac:dyDescent="0.2">
      <c r="C36" s="32">
        <v>2019</v>
      </c>
      <c r="D36" s="32" t="s">
        <v>24</v>
      </c>
      <c r="E36" s="29">
        <v>43639</v>
      </c>
      <c r="F36" s="36">
        <v>104.7</v>
      </c>
      <c r="G36" s="53">
        <f t="shared" si="1"/>
        <v>8.0495356037151744E-2</v>
      </c>
      <c r="H36" s="36">
        <f t="shared" si="0"/>
        <v>391.5</v>
      </c>
      <c r="I36" s="54">
        <f t="shared" si="2"/>
        <v>1.0583376355188578E-2</v>
      </c>
    </row>
    <row r="37" spans="3:9" x14ac:dyDescent="0.2">
      <c r="C37" s="32">
        <v>2019</v>
      </c>
      <c r="D37" s="32" t="s">
        <v>25</v>
      </c>
      <c r="E37" s="29">
        <v>43729</v>
      </c>
      <c r="F37" s="36">
        <v>99.9</v>
      </c>
      <c r="G37" s="53">
        <f t="shared" si="1"/>
        <v>3.0120481927711218E-3</v>
      </c>
      <c r="H37" s="36">
        <f t="shared" si="0"/>
        <v>391.79999999999995</v>
      </c>
      <c r="I37" s="54">
        <f t="shared" si="2"/>
        <v>6.6803699897222124E-3</v>
      </c>
    </row>
    <row r="38" spans="3:9" x14ac:dyDescent="0.2">
      <c r="C38" s="32">
        <v>2019</v>
      </c>
      <c r="D38" s="32" t="s">
        <v>27</v>
      </c>
      <c r="E38" s="29">
        <v>43819</v>
      </c>
      <c r="F38" s="36">
        <v>103.6</v>
      </c>
      <c r="G38" s="53">
        <f t="shared" si="1"/>
        <v>5.1776649746192893E-2</v>
      </c>
      <c r="H38" s="36">
        <f t="shared" si="0"/>
        <v>396.9</v>
      </c>
      <c r="I38" s="54">
        <f t="shared" si="2"/>
        <v>2.0308483290488288E-2</v>
      </c>
    </row>
    <row r="39" spans="3:9" x14ac:dyDescent="0.2">
      <c r="C39" s="32">
        <v>2020</v>
      </c>
      <c r="D39" s="32" t="s">
        <v>23</v>
      </c>
      <c r="E39" s="29">
        <v>43909</v>
      </c>
      <c r="F39" s="36">
        <v>86.9</v>
      </c>
      <c r="G39" s="53">
        <f t="shared" si="1"/>
        <v>-2.0293122886133053E-2</v>
      </c>
      <c r="H39" s="36">
        <f t="shared" si="0"/>
        <v>395.1</v>
      </c>
      <c r="I39" s="54">
        <f t="shared" si="2"/>
        <v>2.9710711493354358E-2</v>
      </c>
    </row>
    <row r="40" spans="3:9" x14ac:dyDescent="0.2">
      <c r="C40" s="32">
        <v>2020</v>
      </c>
      <c r="D40" s="32" t="s">
        <v>24</v>
      </c>
      <c r="E40" s="29">
        <v>43999</v>
      </c>
      <c r="F40" s="36">
        <v>53</v>
      </c>
      <c r="G40" s="53">
        <f t="shared" si="1"/>
        <v>-0.49379178605539642</v>
      </c>
      <c r="H40" s="36">
        <f t="shared" si="0"/>
        <v>343.4</v>
      </c>
      <c r="I40" s="54">
        <f t="shared" si="2"/>
        <v>-0.12286079182630916</v>
      </c>
    </row>
    <row r="41" spans="3:9" x14ac:dyDescent="0.2">
      <c r="C41" s="32">
        <v>2020</v>
      </c>
      <c r="D41" s="32" t="s">
        <v>25</v>
      </c>
      <c r="E41" s="29">
        <v>44089</v>
      </c>
      <c r="F41" s="36">
        <v>91.6</v>
      </c>
      <c r="G41" s="53">
        <f t="shared" si="1"/>
        <v>-8.3083083083083209E-2</v>
      </c>
      <c r="H41" s="36">
        <f t="shared" si="0"/>
        <v>335.1</v>
      </c>
      <c r="I41" s="54">
        <f t="shared" si="2"/>
        <v>-0.14471669218989269</v>
      </c>
    </row>
    <row r="42" spans="3:9" x14ac:dyDescent="0.2">
      <c r="C42" s="32">
        <v>2020</v>
      </c>
      <c r="D42" s="32" t="s">
        <v>27</v>
      </c>
      <c r="E42" s="29">
        <v>44179</v>
      </c>
      <c r="F42" s="36">
        <v>91.8</v>
      </c>
      <c r="G42" s="53">
        <f t="shared" si="1"/>
        <v>-0.11389961389961389</v>
      </c>
      <c r="H42" s="36">
        <f t="shared" si="0"/>
        <v>323.3</v>
      </c>
      <c r="I42" s="54">
        <f t="shared" si="2"/>
        <v>-0.18543713781809013</v>
      </c>
    </row>
    <row r="43" spans="3:9" x14ac:dyDescent="0.2">
      <c r="C43" s="32">
        <v>2021</v>
      </c>
      <c r="D43" s="32" t="s">
        <v>23</v>
      </c>
      <c r="E43" s="29">
        <v>44269</v>
      </c>
      <c r="F43" s="36">
        <v>89.2</v>
      </c>
      <c r="G43" s="53">
        <f t="shared" si="1"/>
        <v>2.6467203682393414E-2</v>
      </c>
      <c r="H43" s="36">
        <f t="shared" si="0"/>
        <v>325.59999999999997</v>
      </c>
      <c r="I43" s="54">
        <f t="shared" si="2"/>
        <v>-0.17590483421918512</v>
      </c>
    </row>
    <row r="44" spans="3:9" x14ac:dyDescent="0.2">
      <c r="C44" s="32">
        <v>2021</v>
      </c>
      <c r="D44" s="32" t="s">
        <v>24</v>
      </c>
      <c r="E44" s="29">
        <v>44359</v>
      </c>
      <c r="F44" s="36">
        <v>104.4</v>
      </c>
      <c r="G44" s="53">
        <f t="shared" si="1"/>
        <v>0.96981132075471699</v>
      </c>
      <c r="H44" s="36">
        <f t="shared" si="0"/>
        <v>377</v>
      </c>
      <c r="I44" s="54">
        <f t="shared" si="2"/>
        <v>9.7845078625509618E-2</v>
      </c>
    </row>
    <row r="45" spans="3:9" x14ac:dyDescent="0.2">
      <c r="C45" s="32">
        <v>2021</v>
      </c>
      <c r="D45" s="32" t="s">
        <v>25</v>
      </c>
      <c r="E45" s="29">
        <v>44449</v>
      </c>
      <c r="F45" s="36">
        <v>95.8</v>
      </c>
      <c r="G45" s="53">
        <f t="shared" si="1"/>
        <v>4.5851528384279527E-2</v>
      </c>
      <c r="H45" s="36">
        <f t="shared" si="0"/>
        <v>381.2</v>
      </c>
      <c r="I45" s="54">
        <f t="shared" si="2"/>
        <v>0.1375708743658608</v>
      </c>
    </row>
    <row r="46" spans="3:9" x14ac:dyDescent="0.2">
      <c r="C46" s="32">
        <v>2021</v>
      </c>
      <c r="D46" s="32" t="s">
        <v>27</v>
      </c>
      <c r="E46" s="29">
        <v>44539</v>
      </c>
      <c r="F46" s="36">
        <v>95.1</v>
      </c>
      <c r="G46" s="53">
        <f t="shared" si="1"/>
        <v>3.5947712418300526E-2</v>
      </c>
      <c r="H46" s="36">
        <f t="shared" si="0"/>
        <v>384.5</v>
      </c>
      <c r="I46" s="54">
        <f t="shared" si="2"/>
        <v>0.1892978657593567</v>
      </c>
    </row>
    <row r="47" spans="3:9" x14ac:dyDescent="0.2">
      <c r="C47" s="32">
        <v>2022</v>
      </c>
      <c r="D47" s="32" t="s">
        <v>23</v>
      </c>
      <c r="E47" s="29">
        <v>44629</v>
      </c>
      <c r="F47" s="36">
        <v>94.2</v>
      </c>
      <c r="G47" s="53">
        <f t="shared" si="1"/>
        <v>5.6053811659192876E-2</v>
      </c>
      <c r="H47" s="36">
        <f t="shared" si="0"/>
        <v>389.49999999999994</v>
      </c>
      <c r="I47" s="54">
        <f t="shared" si="2"/>
        <v>0.19625307125307123</v>
      </c>
    </row>
    <row r="48" spans="3:9" x14ac:dyDescent="0.2">
      <c r="C48" s="32">
        <v>2022</v>
      </c>
      <c r="D48" s="32" t="s">
        <v>24</v>
      </c>
      <c r="E48" s="29">
        <v>44719</v>
      </c>
      <c r="F48" s="36">
        <v>101.8</v>
      </c>
      <c r="G48" s="53">
        <f t="shared" si="1"/>
        <v>-2.4904214559387072E-2</v>
      </c>
      <c r="H48" s="36">
        <f t="shared" si="0"/>
        <v>386.9</v>
      </c>
      <c r="I48" s="54">
        <f t="shared" si="2"/>
        <v>2.6259946949602098E-2</v>
      </c>
    </row>
    <row r="49" spans="2:16" x14ac:dyDescent="0.2">
      <c r="C49" s="32">
        <v>2022</v>
      </c>
      <c r="D49" s="32" t="s">
        <v>25</v>
      </c>
      <c r="E49" s="29">
        <v>44809</v>
      </c>
      <c r="F49" s="36">
        <v>96.4</v>
      </c>
      <c r="G49" s="53">
        <f t="shared" si="1"/>
        <v>6.2630480167016334E-3</v>
      </c>
      <c r="H49" s="36">
        <f t="shared" si="0"/>
        <v>387.5</v>
      </c>
      <c r="I49" s="54">
        <f t="shared" si="2"/>
        <v>1.6526757607555176E-2</v>
      </c>
    </row>
    <row r="50" spans="2:16" ht="14.25" x14ac:dyDescent="0.2">
      <c r="C50" s="32" t="s">
        <v>59</v>
      </c>
      <c r="D50" s="32" t="s">
        <v>27</v>
      </c>
      <c r="E50" s="29">
        <v>44899</v>
      </c>
      <c r="F50" s="56">
        <v>100.72862243652344</v>
      </c>
      <c r="G50" s="53">
        <f>+F50/F42-1</f>
        <v>9.7261682315070264E-2</v>
      </c>
      <c r="H50" s="36">
        <f t="shared" si="0"/>
        <v>393.12862243652341</v>
      </c>
      <c r="I50" s="55">
        <f t="shared" si="2"/>
        <v>2.2441150680164945E-2</v>
      </c>
    </row>
    <row r="51" spans="2:16" x14ac:dyDescent="0.2">
      <c r="C51" s="26" t="s">
        <v>60</v>
      </c>
    </row>
    <row r="52" spans="2:16" x14ac:dyDescent="0.2">
      <c r="C52" s="26" t="s">
        <v>39</v>
      </c>
    </row>
    <row r="53" spans="2:16" x14ac:dyDescent="0.2">
      <c r="C53" s="26" t="s">
        <v>40</v>
      </c>
    </row>
    <row r="56" spans="2:16" x14ac:dyDescent="0.2">
      <c r="B56" s="51" t="s">
        <v>41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8" spans="2:16" x14ac:dyDescent="0.2">
      <c r="C58" s="46" t="s">
        <v>42</v>
      </c>
      <c r="D58" s="40"/>
      <c r="E58" s="41"/>
      <c r="F58" s="47">
        <v>2013</v>
      </c>
      <c r="G58" s="47">
        <v>2014</v>
      </c>
      <c r="H58" s="47">
        <v>2015</v>
      </c>
      <c r="I58" s="47">
        <v>2016</v>
      </c>
      <c r="J58" s="47">
        <v>2017</v>
      </c>
      <c r="K58" s="47">
        <v>2018</v>
      </c>
      <c r="L58" s="47">
        <v>2019</v>
      </c>
      <c r="M58" s="47">
        <v>2020</v>
      </c>
      <c r="N58" s="47">
        <v>2021</v>
      </c>
    </row>
    <row r="59" spans="2:16" x14ac:dyDescent="0.2">
      <c r="C59" s="37" t="s">
        <v>43</v>
      </c>
      <c r="D59" s="38"/>
      <c r="E59" s="39"/>
      <c r="F59" s="42">
        <v>337461</v>
      </c>
      <c r="G59" s="42">
        <v>323370</v>
      </c>
      <c r="H59" s="42">
        <v>355907</v>
      </c>
      <c r="I59" s="42">
        <v>367858</v>
      </c>
      <c r="J59" s="42">
        <v>406905</v>
      </c>
      <c r="K59" s="42">
        <v>419872</v>
      </c>
      <c r="L59" s="42">
        <v>425896</v>
      </c>
      <c r="M59" s="42">
        <v>432657</v>
      </c>
      <c r="N59" s="42">
        <v>534603</v>
      </c>
    </row>
    <row r="60" spans="2:16" x14ac:dyDescent="0.2">
      <c r="C60" s="37" t="s">
        <v>44</v>
      </c>
      <c r="D60" s="38"/>
      <c r="E60" s="39"/>
      <c r="F60" s="42">
        <v>198</v>
      </c>
      <c r="G60" s="42">
        <v>204</v>
      </c>
      <c r="H60" s="42">
        <v>239</v>
      </c>
      <c r="I60" s="42">
        <v>425</v>
      </c>
      <c r="J60" s="42">
        <v>597</v>
      </c>
      <c r="K60" s="42">
        <v>613</v>
      </c>
      <c r="L60" s="42">
        <v>252</v>
      </c>
      <c r="M60" s="42">
        <v>223</v>
      </c>
      <c r="N60" s="42">
        <v>145</v>
      </c>
    </row>
    <row r="61" spans="2:16" x14ac:dyDescent="0.2">
      <c r="C61" s="37" t="s">
        <v>45</v>
      </c>
      <c r="D61" s="38"/>
      <c r="E61" s="39"/>
      <c r="F61" s="42">
        <v>2974274</v>
      </c>
      <c r="G61" s="42">
        <v>3138349</v>
      </c>
      <c r="H61" s="42">
        <v>3162540</v>
      </c>
      <c r="I61" s="42">
        <v>3250621</v>
      </c>
      <c r="J61" s="42">
        <v>3187659</v>
      </c>
      <c r="K61" s="42">
        <v>3128462</v>
      </c>
      <c r="L61" s="42">
        <v>3158496</v>
      </c>
      <c r="M61" s="42">
        <v>2363810</v>
      </c>
      <c r="N61" s="42">
        <v>2860692</v>
      </c>
    </row>
    <row r="62" spans="2:16" x14ac:dyDescent="0.2">
      <c r="C62" s="37" t="s">
        <v>46</v>
      </c>
      <c r="D62" s="38"/>
      <c r="E62" s="39"/>
      <c r="F62" s="42">
        <v>103165</v>
      </c>
      <c r="G62" s="42">
        <v>100824</v>
      </c>
      <c r="H62" s="42">
        <v>98825</v>
      </c>
      <c r="I62" s="42">
        <v>99015</v>
      </c>
      <c r="J62" s="42">
        <v>97195</v>
      </c>
      <c r="K62" s="42">
        <v>102449</v>
      </c>
      <c r="L62" s="42">
        <v>102739</v>
      </c>
      <c r="M62" s="42">
        <v>84118</v>
      </c>
      <c r="N62" s="42">
        <v>107535</v>
      </c>
    </row>
    <row r="63" spans="2:16" x14ac:dyDescent="0.2">
      <c r="C63" s="37" t="s">
        <v>47</v>
      </c>
      <c r="D63" s="38"/>
      <c r="E63" s="39"/>
      <c r="F63" s="42">
        <v>74414</v>
      </c>
      <c r="G63" s="42">
        <v>73306</v>
      </c>
      <c r="H63" s="42">
        <v>73485</v>
      </c>
      <c r="I63" s="42">
        <v>62777</v>
      </c>
      <c r="J63" s="42">
        <v>74029</v>
      </c>
      <c r="K63" s="42">
        <v>72273</v>
      </c>
      <c r="L63" s="42">
        <v>74098</v>
      </c>
      <c r="M63" s="42">
        <v>67365</v>
      </c>
      <c r="N63" s="42">
        <v>69101</v>
      </c>
    </row>
    <row r="64" spans="2:16" x14ac:dyDescent="0.2">
      <c r="C64" s="37" t="s">
        <v>48</v>
      </c>
      <c r="D64" s="38"/>
      <c r="E64" s="39"/>
      <c r="F64" s="42">
        <v>323751</v>
      </c>
      <c r="G64" s="42">
        <v>298982</v>
      </c>
      <c r="H64" s="42">
        <v>353061</v>
      </c>
      <c r="I64" s="42">
        <v>334249</v>
      </c>
      <c r="J64" s="42">
        <v>324364</v>
      </c>
      <c r="K64" s="42">
        <v>325674</v>
      </c>
      <c r="L64" s="42">
        <v>357120</v>
      </c>
      <c r="M64" s="42">
        <v>239783</v>
      </c>
      <c r="N64" s="42">
        <v>296115</v>
      </c>
    </row>
    <row r="65" spans="2:15" x14ac:dyDescent="0.2">
      <c r="C65" s="37" t="s">
        <v>49</v>
      </c>
      <c r="D65" s="38"/>
      <c r="E65" s="39"/>
      <c r="F65" s="42">
        <v>239456</v>
      </c>
      <c r="G65" s="42">
        <v>240495</v>
      </c>
      <c r="H65" s="42">
        <v>246982</v>
      </c>
      <c r="I65" s="42">
        <v>251578</v>
      </c>
      <c r="J65" s="42">
        <v>253551</v>
      </c>
      <c r="K65" s="42">
        <v>259439</v>
      </c>
      <c r="L65" s="42">
        <v>265845</v>
      </c>
      <c r="M65" s="42">
        <v>230271</v>
      </c>
      <c r="N65" s="42">
        <v>277452</v>
      </c>
    </row>
    <row r="66" spans="2:15" x14ac:dyDescent="0.2">
      <c r="C66" s="37" t="s">
        <v>50</v>
      </c>
      <c r="D66" s="38"/>
      <c r="E66" s="39"/>
      <c r="F66" s="42">
        <v>102639</v>
      </c>
      <c r="G66" s="42">
        <v>103942</v>
      </c>
      <c r="H66" s="42">
        <v>108254</v>
      </c>
      <c r="I66" s="42">
        <v>113035</v>
      </c>
      <c r="J66" s="42">
        <v>116255</v>
      </c>
      <c r="K66" s="42">
        <v>118896</v>
      </c>
      <c r="L66" s="42">
        <v>121712</v>
      </c>
      <c r="M66" s="42">
        <v>103547</v>
      </c>
      <c r="N66" s="42">
        <v>114399</v>
      </c>
    </row>
    <row r="67" spans="2:15" x14ac:dyDescent="0.2">
      <c r="C67" s="37" t="s">
        <v>51</v>
      </c>
      <c r="D67" s="38"/>
      <c r="E67" s="39"/>
      <c r="F67" s="42">
        <v>51753</v>
      </c>
      <c r="G67" s="42">
        <v>54153</v>
      </c>
      <c r="H67" s="42">
        <v>55149</v>
      </c>
      <c r="I67" s="42">
        <v>56875</v>
      </c>
      <c r="J67" s="42">
        <v>57360</v>
      </c>
      <c r="K67" s="42">
        <v>59050</v>
      </c>
      <c r="L67" s="42">
        <v>61250</v>
      </c>
      <c r="M67" s="42">
        <v>32756</v>
      </c>
      <c r="N67" s="42">
        <v>46085</v>
      </c>
    </row>
    <row r="68" spans="2:15" x14ac:dyDescent="0.2">
      <c r="C68" s="37" t="s">
        <v>52</v>
      </c>
      <c r="D68" s="38"/>
      <c r="E68" s="39"/>
      <c r="F68" s="42">
        <v>42401</v>
      </c>
      <c r="G68" s="42">
        <v>47083</v>
      </c>
      <c r="H68" s="42">
        <v>51808</v>
      </c>
      <c r="I68" s="42">
        <v>57884</v>
      </c>
      <c r="J68" s="42">
        <v>62956</v>
      </c>
      <c r="K68" s="42">
        <v>63844</v>
      </c>
      <c r="L68" s="42">
        <v>69403</v>
      </c>
      <c r="M68" s="42">
        <v>73903</v>
      </c>
      <c r="N68" s="42">
        <v>81003</v>
      </c>
    </row>
    <row r="69" spans="2:15" x14ac:dyDescent="0.2">
      <c r="C69" s="37" t="s">
        <v>53</v>
      </c>
      <c r="D69" s="38"/>
      <c r="E69" s="39"/>
      <c r="F69" s="42">
        <v>179943</v>
      </c>
      <c r="G69" s="42">
        <v>189688</v>
      </c>
      <c r="H69" s="42">
        <v>196898</v>
      </c>
      <c r="I69" s="42">
        <v>208774</v>
      </c>
      <c r="J69" s="42">
        <v>215605</v>
      </c>
      <c r="K69" s="42">
        <v>223997</v>
      </c>
      <c r="L69" s="42">
        <v>228314</v>
      </c>
      <c r="M69" s="42">
        <v>243990</v>
      </c>
      <c r="N69" s="42">
        <v>251313</v>
      </c>
    </row>
    <row r="70" spans="2:15" x14ac:dyDescent="0.2">
      <c r="C70" s="37" t="s">
        <v>54</v>
      </c>
      <c r="D70" s="38"/>
      <c r="E70" s="39"/>
      <c r="F70" s="42">
        <v>456364</v>
      </c>
      <c r="G70" s="42">
        <v>476272</v>
      </c>
      <c r="H70" s="42">
        <v>508258</v>
      </c>
      <c r="I70" s="42">
        <v>526233</v>
      </c>
      <c r="J70" s="42">
        <v>537279</v>
      </c>
      <c r="K70" s="42">
        <v>563043</v>
      </c>
      <c r="L70" s="42">
        <v>578756</v>
      </c>
      <c r="M70" s="42">
        <v>562831</v>
      </c>
      <c r="N70" s="42">
        <v>620535</v>
      </c>
    </row>
    <row r="71" spans="2:15" x14ac:dyDescent="0.2">
      <c r="C71" s="45" t="s">
        <v>55</v>
      </c>
      <c r="D71" s="43"/>
      <c r="E71" s="44"/>
      <c r="F71" s="49">
        <v>4885819</v>
      </c>
      <c r="G71" s="49">
        <v>5046668</v>
      </c>
      <c r="H71" s="49">
        <v>5211406</v>
      </c>
      <c r="I71" s="49">
        <v>5329324</v>
      </c>
      <c r="J71" s="49">
        <v>5333755</v>
      </c>
      <c r="K71" s="49">
        <v>5337612</v>
      </c>
      <c r="L71" s="49">
        <v>5443881</v>
      </c>
      <c r="M71" s="49">
        <v>4435254</v>
      </c>
      <c r="N71" s="49">
        <v>5258978</v>
      </c>
    </row>
    <row r="74" spans="2:15" x14ac:dyDescent="0.2">
      <c r="C74" s="26"/>
      <c r="D74" s="26"/>
      <c r="E74" s="26"/>
    </row>
    <row r="75" spans="2:15" ht="15" x14ac:dyDescent="0.25">
      <c r="B75" s="51" t="s">
        <v>56</v>
      </c>
      <c r="C75" s="35"/>
      <c r="D75" s="35"/>
      <c r="E75" s="35"/>
      <c r="F75" s="27"/>
      <c r="G75" s="30"/>
      <c r="H75" s="27"/>
      <c r="I75" s="27"/>
      <c r="J75" s="27"/>
      <c r="K75" s="27"/>
      <c r="L75" s="27"/>
      <c r="M75" s="27"/>
    </row>
    <row r="77" spans="2:15" x14ac:dyDescent="0.2">
      <c r="C77" s="46" t="s">
        <v>42</v>
      </c>
      <c r="D77" s="40"/>
      <c r="E77" s="41"/>
      <c r="F77" s="47">
        <v>2013</v>
      </c>
      <c r="G77" s="47">
        <v>2014</v>
      </c>
      <c r="H77" s="47">
        <v>2015</v>
      </c>
      <c r="I77" s="47">
        <v>2016</v>
      </c>
      <c r="J77" s="47">
        <v>2017</v>
      </c>
      <c r="K77" s="47">
        <v>2018</v>
      </c>
      <c r="L77" s="47">
        <v>2019</v>
      </c>
      <c r="M77" s="47">
        <v>2020</v>
      </c>
      <c r="N77" s="47">
        <v>2021</v>
      </c>
    </row>
    <row r="78" spans="2:15" x14ac:dyDescent="0.2">
      <c r="C78" s="37" t="s">
        <v>43</v>
      </c>
      <c r="D78" s="38"/>
      <c r="E78" s="39"/>
      <c r="F78" s="48">
        <f>F59/F$71*100</f>
        <v>6.9069484563386405</v>
      </c>
      <c r="G78" s="48">
        <f t="shared" ref="G78:N78" si="3">G59/G$71*100</f>
        <v>6.4075940798958841</v>
      </c>
      <c r="H78" s="48">
        <f t="shared" si="3"/>
        <v>6.8293853904301454</v>
      </c>
      <c r="I78" s="48">
        <f t="shared" si="3"/>
        <v>6.9025264742770371</v>
      </c>
      <c r="J78" s="48">
        <f t="shared" si="3"/>
        <v>7.6288655928140683</v>
      </c>
      <c r="K78" s="48">
        <f t="shared" si="3"/>
        <v>7.8662892694335973</v>
      </c>
      <c r="L78" s="48">
        <f t="shared" si="3"/>
        <v>7.8233892327918264</v>
      </c>
      <c r="M78" s="48">
        <f t="shared" si="3"/>
        <v>9.7549542822124735</v>
      </c>
      <c r="N78" s="36">
        <f t="shared" si="3"/>
        <v>10.165530260822541</v>
      </c>
      <c r="O78" s="26" t="s">
        <v>43</v>
      </c>
    </row>
    <row r="79" spans="2:15" x14ac:dyDescent="0.2">
      <c r="C79" s="37" t="s">
        <v>44</v>
      </c>
      <c r="D79" s="38"/>
      <c r="E79" s="39"/>
      <c r="F79" s="48">
        <f t="shared" ref="F79:N89" si="4">F60/F$71*100</f>
        <v>4.0525447217754076E-3</v>
      </c>
      <c r="G79" s="48">
        <f t="shared" si="4"/>
        <v>4.0422710588451623E-3</v>
      </c>
      <c r="H79" s="48">
        <f t="shared" si="4"/>
        <v>4.5860944244221239E-3</v>
      </c>
      <c r="I79" s="48">
        <f t="shared" si="4"/>
        <v>7.9747450145646985E-3</v>
      </c>
      <c r="J79" s="48">
        <f t="shared" si="4"/>
        <v>1.119286506410587E-2</v>
      </c>
      <c r="K79" s="48">
        <f t="shared" si="4"/>
        <v>1.1484536530568351E-2</v>
      </c>
      <c r="L79" s="48">
        <f t="shared" si="4"/>
        <v>4.6290504880617343E-3</v>
      </c>
      <c r="M79" s="48">
        <f t="shared" si="4"/>
        <v>5.0278969366805148E-3</v>
      </c>
      <c r="N79" s="36">
        <f t="shared" si="4"/>
        <v>2.7571897049198531E-3</v>
      </c>
      <c r="O79" s="26" t="s">
        <v>44</v>
      </c>
    </row>
    <row r="80" spans="2:15" x14ac:dyDescent="0.2">
      <c r="C80" s="37" t="s">
        <v>45</v>
      </c>
      <c r="D80" s="38"/>
      <c r="E80" s="39"/>
      <c r="F80" s="48">
        <f t="shared" si="4"/>
        <v>60.875648483908229</v>
      </c>
      <c r="G80" s="48">
        <f t="shared" si="4"/>
        <v>62.186555564978718</v>
      </c>
      <c r="H80" s="48">
        <f t="shared" si="4"/>
        <v>60.684966782476749</v>
      </c>
      <c r="I80" s="48">
        <f t="shared" si="4"/>
        <v>60.994996738798392</v>
      </c>
      <c r="J80" s="48">
        <f t="shared" si="4"/>
        <v>59.76388116814514</v>
      </c>
      <c r="K80" s="48">
        <f t="shared" si="4"/>
        <v>58.611641310758444</v>
      </c>
      <c r="L80" s="48">
        <f t="shared" si="4"/>
        <v>58.019196231512041</v>
      </c>
      <c r="M80" s="48">
        <f t="shared" si="4"/>
        <v>53.295932995043806</v>
      </c>
      <c r="N80" s="36">
        <f t="shared" si="4"/>
        <v>54.396348492045412</v>
      </c>
      <c r="O80" s="26" t="s">
        <v>45</v>
      </c>
    </row>
    <row r="81" spans="3:15" x14ac:dyDescent="0.2">
      <c r="C81" s="37" t="s">
        <v>46</v>
      </c>
      <c r="D81" s="38"/>
      <c r="E81" s="39"/>
      <c r="F81" s="48">
        <f t="shared" si="4"/>
        <v>2.1115190718280807</v>
      </c>
      <c r="G81" s="48">
        <f t="shared" si="4"/>
        <v>1.9978330256715915</v>
      </c>
      <c r="H81" s="48">
        <f t="shared" si="4"/>
        <v>1.8963212614791478</v>
      </c>
      <c r="I81" s="48">
        <f t="shared" si="4"/>
        <v>1.8579279473344086</v>
      </c>
      <c r="J81" s="48">
        <f t="shared" si="4"/>
        <v>1.8222621773965997</v>
      </c>
      <c r="K81" s="48">
        <f t="shared" si="4"/>
        <v>1.9193789282548075</v>
      </c>
      <c r="L81" s="48">
        <f t="shared" si="4"/>
        <v>1.8872381670356129</v>
      </c>
      <c r="M81" s="48">
        <f t="shared" si="4"/>
        <v>1.8965768364111728</v>
      </c>
      <c r="N81" s="36">
        <f t="shared" si="4"/>
        <v>2.0447889304728029</v>
      </c>
      <c r="O81" s="26" t="s">
        <v>46</v>
      </c>
    </row>
    <row r="82" spans="3:15" x14ac:dyDescent="0.2">
      <c r="C82" s="37" t="s">
        <v>47</v>
      </c>
      <c r="D82" s="38"/>
      <c r="E82" s="39"/>
      <c r="F82" s="48">
        <f t="shared" si="4"/>
        <v>1.5230609238696726</v>
      </c>
      <c r="G82" s="48">
        <f t="shared" si="4"/>
        <v>1.4525623639201153</v>
      </c>
      <c r="H82" s="48">
        <f t="shared" si="4"/>
        <v>1.4100801204128024</v>
      </c>
      <c r="I82" s="48">
        <f t="shared" si="4"/>
        <v>1.1779542771278309</v>
      </c>
      <c r="J82" s="48">
        <f t="shared" si="4"/>
        <v>1.387934016466823</v>
      </c>
      <c r="K82" s="48">
        <f t="shared" si="4"/>
        <v>1.3540324774449699</v>
      </c>
      <c r="L82" s="48">
        <f t="shared" si="4"/>
        <v>1.3611245359698347</v>
      </c>
      <c r="M82" s="48">
        <f t="shared" si="4"/>
        <v>1.5188532607151699</v>
      </c>
      <c r="N82" s="36">
        <f t="shared" si="4"/>
        <v>1.3139625227563225</v>
      </c>
      <c r="O82" s="26" t="s">
        <v>47</v>
      </c>
    </row>
    <row r="83" spans="3:15" x14ac:dyDescent="0.2">
      <c r="C83" s="37" t="s">
        <v>48</v>
      </c>
      <c r="D83" s="38"/>
      <c r="E83" s="39"/>
      <c r="F83" s="48">
        <f t="shared" si="4"/>
        <v>6.6263404354520699</v>
      </c>
      <c r="G83" s="48">
        <f t="shared" si="4"/>
        <v>5.9243445378217867</v>
      </c>
      <c r="H83" s="48">
        <f t="shared" si="4"/>
        <v>6.7747744082882813</v>
      </c>
      <c r="I83" s="48">
        <f t="shared" si="4"/>
        <v>6.271883638525261</v>
      </c>
      <c r="J83" s="48">
        <f t="shared" si="4"/>
        <v>6.0813441937246839</v>
      </c>
      <c r="K83" s="48">
        <f t="shared" si="4"/>
        <v>6.1014925775796369</v>
      </c>
      <c r="L83" s="48">
        <f t="shared" si="4"/>
        <v>6.560025834510343</v>
      </c>
      <c r="M83" s="48">
        <f t="shared" si="4"/>
        <v>5.4062969110675514</v>
      </c>
      <c r="N83" s="36">
        <f t="shared" si="4"/>
        <v>5.6306567549816711</v>
      </c>
      <c r="O83" s="26" t="s">
        <v>48</v>
      </c>
    </row>
    <row r="84" spans="3:15" x14ac:dyDescent="0.2">
      <c r="C84" s="37" t="s">
        <v>49</v>
      </c>
      <c r="D84" s="38"/>
      <c r="E84" s="39"/>
      <c r="F84" s="48">
        <f t="shared" si="4"/>
        <v>4.9010411560477376</v>
      </c>
      <c r="G84" s="48">
        <f t="shared" si="4"/>
        <v>4.7654214622400364</v>
      </c>
      <c r="H84" s="48">
        <f t="shared" si="4"/>
        <v>4.739258464990062</v>
      </c>
      <c r="I84" s="48">
        <f t="shared" si="4"/>
        <v>4.7206362382921361</v>
      </c>
      <c r="J84" s="48">
        <f t="shared" si="4"/>
        <v>4.7537054101660088</v>
      </c>
      <c r="K84" s="48">
        <f t="shared" si="4"/>
        <v>4.8605818482122718</v>
      </c>
      <c r="L84" s="48">
        <f t="shared" si="4"/>
        <v>4.8833727261856019</v>
      </c>
      <c r="M84" s="48">
        <f t="shared" si="4"/>
        <v>5.191833432763941</v>
      </c>
      <c r="N84" s="36">
        <f t="shared" si="4"/>
        <v>5.2757779173063666</v>
      </c>
      <c r="O84" s="26" t="s">
        <v>49</v>
      </c>
    </row>
    <row r="85" spans="3:15" x14ac:dyDescent="0.2">
      <c r="C85" s="37" t="s">
        <v>50</v>
      </c>
      <c r="D85" s="38"/>
      <c r="E85" s="39"/>
      <c r="F85" s="48">
        <f t="shared" si="4"/>
        <v>2.1007532206985156</v>
      </c>
      <c r="G85" s="48">
        <f t="shared" si="4"/>
        <v>2.0596163646984507</v>
      </c>
      <c r="H85" s="48">
        <f t="shared" si="4"/>
        <v>2.0772513214284207</v>
      </c>
      <c r="I85" s="48">
        <f t="shared" si="4"/>
        <v>2.1210007122854604</v>
      </c>
      <c r="J85" s="48">
        <f t="shared" si="4"/>
        <v>2.1796089246693935</v>
      </c>
      <c r="K85" s="48">
        <f t="shared" si="4"/>
        <v>2.2275129777136295</v>
      </c>
      <c r="L85" s="48">
        <f t="shared" si="4"/>
        <v>2.2357579087419435</v>
      </c>
      <c r="M85" s="48">
        <f t="shared" si="4"/>
        <v>2.334635175347342</v>
      </c>
      <c r="N85" s="36">
        <f t="shared" si="4"/>
        <v>2.1753085865732849</v>
      </c>
      <c r="O85" s="26" t="s">
        <v>50</v>
      </c>
    </row>
    <row r="86" spans="3:15" x14ac:dyDescent="0.2">
      <c r="C86" s="37" t="s">
        <v>51</v>
      </c>
      <c r="D86" s="38"/>
      <c r="E86" s="39"/>
      <c r="F86" s="48">
        <f t="shared" si="4"/>
        <v>1.0592492272022356</v>
      </c>
      <c r="G86" s="48">
        <f t="shared" si="4"/>
        <v>1.0730446306355006</v>
      </c>
      <c r="H86" s="48">
        <f t="shared" si="4"/>
        <v>1.0582364912655049</v>
      </c>
      <c r="I86" s="48">
        <f t="shared" si="4"/>
        <v>1.067208524007923</v>
      </c>
      <c r="J86" s="48">
        <f t="shared" si="4"/>
        <v>1.0754149750035387</v>
      </c>
      <c r="K86" s="48">
        <f t="shared" si="4"/>
        <v>1.1062999708483869</v>
      </c>
      <c r="L86" s="48">
        <f t="shared" si="4"/>
        <v>1.1251164380705603</v>
      </c>
      <c r="M86" s="48">
        <f t="shared" si="4"/>
        <v>0.73853718411617464</v>
      </c>
      <c r="N86" s="36">
        <f t="shared" si="4"/>
        <v>0.87631094862918224</v>
      </c>
      <c r="O86" s="26" t="s">
        <v>51</v>
      </c>
    </row>
    <row r="87" spans="3:15" x14ac:dyDescent="0.2">
      <c r="C87" s="37" t="s">
        <v>52</v>
      </c>
      <c r="D87" s="38"/>
      <c r="E87" s="39"/>
      <c r="F87" s="48">
        <f t="shared" si="4"/>
        <v>0.86783812498989421</v>
      </c>
      <c r="G87" s="48">
        <f t="shared" si="4"/>
        <v>0.93295219737062152</v>
      </c>
      <c r="H87" s="48">
        <f t="shared" si="4"/>
        <v>0.9941271127215956</v>
      </c>
      <c r="I87" s="48">
        <f t="shared" si="4"/>
        <v>1.0861415068777953</v>
      </c>
      <c r="J87" s="48">
        <f t="shared" si="4"/>
        <v>1.1803316800265478</v>
      </c>
      <c r="K87" s="48">
        <f t="shared" si="4"/>
        <v>1.1961154164071874</v>
      </c>
      <c r="L87" s="48">
        <f t="shared" si="4"/>
        <v>1.2748809167577322</v>
      </c>
      <c r="M87" s="48">
        <f t="shared" si="4"/>
        <v>1.6662630821143503</v>
      </c>
      <c r="N87" s="36">
        <f t="shared" si="4"/>
        <v>1.5402802597767096</v>
      </c>
      <c r="O87" s="26" t="s">
        <v>52</v>
      </c>
    </row>
    <row r="88" spans="3:15" x14ac:dyDescent="0.2">
      <c r="C88" s="37" t="s">
        <v>53</v>
      </c>
      <c r="D88" s="38"/>
      <c r="E88" s="39"/>
      <c r="F88" s="48">
        <f t="shared" si="4"/>
        <v>3.6829649235880413</v>
      </c>
      <c r="G88" s="48">
        <f t="shared" si="4"/>
        <v>3.7586780029912807</v>
      </c>
      <c r="H88" s="48">
        <f t="shared" si="4"/>
        <v>3.7782126358990262</v>
      </c>
      <c r="I88" s="48">
        <f t="shared" si="4"/>
        <v>3.9174574486370126</v>
      </c>
      <c r="J88" s="48">
        <f t="shared" si="4"/>
        <v>4.0422741576994072</v>
      </c>
      <c r="K88" s="48">
        <f t="shared" si="4"/>
        <v>4.1965770460647942</v>
      </c>
      <c r="L88" s="48">
        <f t="shared" si="4"/>
        <v>4.1939564806798684</v>
      </c>
      <c r="M88" s="48">
        <f t="shared" si="4"/>
        <v>5.5011505541734476</v>
      </c>
      <c r="N88" s="36">
        <f t="shared" si="4"/>
        <v>4.7787421814656765</v>
      </c>
      <c r="O88" s="26" t="s">
        <v>53</v>
      </c>
    </row>
    <row r="89" spans="3:15" x14ac:dyDescent="0.2">
      <c r="C89" s="37" t="s">
        <v>54</v>
      </c>
      <c r="D89" s="38"/>
      <c r="E89" s="39"/>
      <c r="F89" s="48">
        <f t="shared" si="4"/>
        <v>9.3405834313551122</v>
      </c>
      <c r="G89" s="48">
        <f t="shared" si="4"/>
        <v>9.4373554987171726</v>
      </c>
      <c r="H89" s="48">
        <f t="shared" si="4"/>
        <v>9.7527999161838483</v>
      </c>
      <c r="I89" s="48">
        <f t="shared" si="4"/>
        <v>9.8742917488221771</v>
      </c>
      <c r="J89" s="48">
        <f t="shared" si="4"/>
        <v>10.07318483882368</v>
      </c>
      <c r="K89" s="48">
        <f t="shared" si="4"/>
        <v>10.548593640751706</v>
      </c>
      <c r="L89" s="48">
        <f t="shared" si="4"/>
        <v>10.631312477256575</v>
      </c>
      <c r="M89" s="48">
        <f t="shared" si="4"/>
        <v>12.689938389097897</v>
      </c>
      <c r="N89" s="36">
        <f t="shared" si="4"/>
        <v>11.79953595546511</v>
      </c>
    </row>
    <row r="90" spans="3:15" x14ac:dyDescent="0.2">
      <c r="C90" s="45" t="s">
        <v>55</v>
      </c>
      <c r="D90" s="43"/>
      <c r="E90" s="44"/>
      <c r="F90" s="50">
        <f>SUM(F78:F89)</f>
        <v>100.00000000000001</v>
      </c>
      <c r="G90" s="50">
        <f t="shared" ref="G90:N90" si="5">SUM(G78:G89)</f>
        <v>100</v>
      </c>
      <c r="H90" s="50">
        <f t="shared" si="5"/>
        <v>100</v>
      </c>
      <c r="I90" s="50">
        <f t="shared" si="5"/>
        <v>99.999999999999986</v>
      </c>
      <c r="J90" s="50">
        <f t="shared" si="5"/>
        <v>100.00000000000001</v>
      </c>
      <c r="K90" s="50">
        <f t="shared" si="5"/>
        <v>99.999999999999986</v>
      </c>
      <c r="L90" s="50">
        <f t="shared" si="5"/>
        <v>100.00000000000001</v>
      </c>
      <c r="M90" s="50">
        <f t="shared" si="5"/>
        <v>100.00000000000003</v>
      </c>
      <c r="N90" s="50">
        <f t="shared" si="5"/>
        <v>100</v>
      </c>
    </row>
  </sheetData>
  <mergeCells count="1">
    <mergeCell ref="B2:P3"/>
  </mergeCells>
  <conditionalFormatting sqref="N78:N8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{FA44557D-83D2-4603-A295-03ED9461B9D5}</x14:id>
        </ext>
      </extLst>
    </cfRule>
  </conditionalFormatting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44557D-83D2-4603-A295-03ED9461B9D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N78:N89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zoomScaleNormal="100" workbookViewId="0">
      <selection activeCell="M15" sqref="M15"/>
    </sheetView>
  </sheetViews>
  <sheetFormatPr baseColWidth="10" defaultColWidth="0" defaultRowHeight="0" customHeight="1" zeroHeight="1" x14ac:dyDescent="0.25"/>
  <cols>
    <col min="1" max="15" width="8.85546875" customWidth="1"/>
    <col min="16" max="16" width="40.7109375" customWidth="1"/>
    <col min="17" max="19" width="6.28515625" customWidth="1"/>
    <col min="20" max="16384" width="8.85546875" hidden="1"/>
  </cols>
  <sheetData>
    <row r="1" spans="1:19" s="2" customFormat="1" ht="9" customHeigh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S1" s="1"/>
    </row>
    <row r="2" spans="1:19" s="2" customFormat="1" ht="9" customHeight="1" x14ac:dyDescent="0.2">
      <c r="A2" s="7"/>
      <c r="B2" s="8"/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S2" s="1"/>
    </row>
    <row r="3" spans="1:19" s="2" customFormat="1" ht="18" x14ac:dyDescent="0.2">
      <c r="B3" s="9"/>
      <c r="C3" s="9"/>
      <c r="D3" s="9"/>
      <c r="E3" s="9"/>
      <c r="F3" s="9"/>
      <c r="G3" s="13"/>
      <c r="H3" s="13"/>
      <c r="I3" s="13"/>
      <c r="J3" s="13"/>
      <c r="K3" s="13"/>
      <c r="L3" s="13"/>
      <c r="M3" s="13"/>
      <c r="N3" s="13"/>
      <c r="O3" s="13"/>
      <c r="P3" s="13"/>
      <c r="Q3" s="1"/>
      <c r="S3" s="1"/>
    </row>
    <row r="4" spans="1:19" s="2" customFormat="1" ht="12.75" x14ac:dyDescent="0.2">
      <c r="D4" s="10"/>
      <c r="E4" s="10"/>
      <c r="F4" s="10"/>
      <c r="G4" s="10"/>
      <c r="H4" s="10"/>
      <c r="I4" s="10"/>
      <c r="Q4" s="1"/>
      <c r="S4" s="1"/>
    </row>
    <row r="5" spans="1:19" s="2" customFormat="1" ht="12" x14ac:dyDescent="0.2">
      <c r="Q5" s="1"/>
      <c r="S5" s="1"/>
    </row>
    <row r="6" spans="1:19" s="2" customFormat="1" ht="23.25" x14ac:dyDescent="0.35">
      <c r="I6" s="17"/>
      <c r="J6" s="17"/>
      <c r="K6" s="17" t="s">
        <v>5</v>
      </c>
      <c r="L6" s="17"/>
      <c r="M6" s="17"/>
      <c r="N6" s="17"/>
      <c r="Q6" s="1"/>
      <c r="S6" s="1"/>
    </row>
    <row r="7" spans="1:19" s="2" customFormat="1" ht="23.25" x14ac:dyDescent="0.35">
      <c r="K7" s="18"/>
      <c r="L7" s="18"/>
      <c r="Q7" s="1"/>
      <c r="S7" s="1"/>
    </row>
    <row r="8" spans="1:19" s="2" customFormat="1" ht="23.25" x14ac:dyDescent="0.35">
      <c r="K8" s="19" t="s">
        <v>2</v>
      </c>
      <c r="L8" s="20"/>
      <c r="Q8" s="1"/>
      <c r="S8" s="1"/>
    </row>
    <row r="9" spans="1:19" s="2" customFormat="1" ht="20.45" customHeight="1" x14ac:dyDescent="0.25">
      <c r="G9" s="14"/>
      <c r="H9" s="14"/>
      <c r="K9" s="28" t="s">
        <v>6</v>
      </c>
      <c r="L9" s="21"/>
      <c r="O9" s="14"/>
      <c r="P9" s="14"/>
      <c r="Q9" s="3"/>
      <c r="R9" s="4"/>
      <c r="S9" s="1"/>
    </row>
    <row r="10" spans="1:19" s="2" customFormat="1" ht="20.45" customHeight="1" x14ac:dyDescent="0.25">
      <c r="G10" s="13"/>
      <c r="H10" s="13"/>
      <c r="K10" s="28" t="s">
        <v>7</v>
      </c>
      <c r="L10" s="21"/>
      <c r="O10" s="13"/>
      <c r="P10" s="13"/>
      <c r="Q10" s="5"/>
      <c r="R10" s="6"/>
      <c r="S10" s="1"/>
    </row>
    <row r="11" spans="1:19" s="2" customFormat="1" ht="20.45" customHeight="1" x14ac:dyDescent="0.25">
      <c r="G11" s="15"/>
      <c r="H11" s="15"/>
      <c r="I11" s="22"/>
      <c r="J11" s="22"/>
      <c r="K11" s="28" t="s">
        <v>8</v>
      </c>
      <c r="L11" s="21"/>
      <c r="M11" s="22"/>
      <c r="O11" s="15"/>
      <c r="P11" s="15"/>
      <c r="Q11" s="1"/>
      <c r="S11" s="1"/>
    </row>
    <row r="12" spans="1:19" s="2" customFormat="1" ht="20.45" customHeight="1" x14ac:dyDescent="0.25">
      <c r="G12" s="16"/>
      <c r="H12" s="16"/>
      <c r="J12" s="22"/>
      <c r="K12" s="28" t="s">
        <v>9</v>
      </c>
      <c r="L12" s="21"/>
      <c r="M12" s="22"/>
      <c r="O12" s="16"/>
      <c r="P12" s="16"/>
      <c r="Q12" s="1"/>
      <c r="S12" s="1"/>
    </row>
    <row r="13" spans="1:19" s="2" customFormat="1" ht="20.45" customHeight="1" x14ac:dyDescent="0.25">
      <c r="I13" s="22"/>
      <c r="J13" s="22"/>
      <c r="K13" s="28" t="s">
        <v>10</v>
      </c>
      <c r="L13" s="22"/>
      <c r="M13" s="22"/>
      <c r="Q13" s="1"/>
      <c r="S13" s="1"/>
    </row>
    <row r="14" spans="1:19" s="2" customFormat="1" ht="20.45" customHeight="1" x14ac:dyDescent="0.25">
      <c r="I14" s="22"/>
      <c r="J14" s="22"/>
      <c r="K14" s="28" t="s">
        <v>11</v>
      </c>
      <c r="L14" s="22"/>
      <c r="M14" s="22"/>
      <c r="Q14" s="1"/>
      <c r="S14" s="1"/>
    </row>
    <row r="15" spans="1:19" s="2" customFormat="1" ht="20.45" customHeight="1" x14ac:dyDescent="0.25">
      <c r="I15" s="22"/>
      <c r="J15" s="22"/>
      <c r="K15" s="28" t="s">
        <v>12</v>
      </c>
      <c r="L15" s="22"/>
      <c r="M15" s="22"/>
      <c r="Q15" s="1"/>
      <c r="S15" s="1"/>
    </row>
    <row r="16" spans="1:19" s="2" customFormat="1" ht="20.45" customHeight="1" x14ac:dyDescent="0.25">
      <c r="I16" s="22"/>
      <c r="J16" s="22"/>
      <c r="K16" s="28" t="s">
        <v>13</v>
      </c>
      <c r="L16" s="22"/>
      <c r="M16" s="22"/>
      <c r="Q16" s="1"/>
      <c r="S16" s="1"/>
    </row>
    <row r="17" spans="7:19" s="2" customFormat="1" ht="15" x14ac:dyDescent="0.25">
      <c r="I17" s="22"/>
      <c r="J17" s="22"/>
      <c r="K17"/>
      <c r="L17" s="22"/>
      <c r="M17" s="22"/>
      <c r="P17" s="11"/>
      <c r="Q17" s="1"/>
      <c r="S17" s="1"/>
    </row>
    <row r="18" spans="7:19" s="2" customFormat="1" ht="15" x14ac:dyDescent="0.25">
      <c r="I18" s="22"/>
      <c r="J18" s="22"/>
      <c r="K18"/>
      <c r="L18" s="22"/>
      <c r="M18" s="22"/>
      <c r="Q18" s="1"/>
      <c r="S18" s="1"/>
    </row>
    <row r="19" spans="7:19" s="2" customFormat="1" ht="14.25" x14ac:dyDescent="0.2">
      <c r="G19" s="12"/>
      <c r="H19" s="12"/>
      <c r="I19" s="22"/>
      <c r="J19" s="22"/>
      <c r="K19" s="22"/>
      <c r="L19" s="22"/>
      <c r="M19" s="22"/>
      <c r="O19" s="12"/>
      <c r="P19" s="12"/>
      <c r="Q19" s="1"/>
      <c r="S19" s="1"/>
    </row>
    <row r="20" spans="7:19" s="2" customFormat="1" ht="12" x14ac:dyDescent="0.2">
      <c r="Q20" s="1"/>
      <c r="S20" s="1"/>
    </row>
    <row r="21" spans="7:19" s="2" customFormat="1" ht="12" x14ac:dyDescent="0.2">
      <c r="Q21" s="1"/>
      <c r="S21" s="1"/>
    </row>
    <row r="22" spans="7:19" s="2" customFormat="1" ht="12" x14ac:dyDescent="0.2">
      <c r="Q22" s="1"/>
      <c r="S22" s="1"/>
    </row>
    <row r="23" spans="7:19" s="2" customFormat="1" ht="12" x14ac:dyDescent="0.2">
      <c r="Q23" s="1"/>
      <c r="S23" s="1"/>
    </row>
    <row r="24" spans="7:19" s="2" customFormat="1" ht="12" x14ac:dyDescent="0.2">
      <c r="Q24" s="1"/>
      <c r="S24" s="1"/>
    </row>
    <row r="25" spans="7:19" s="2" customFormat="1" ht="12" x14ac:dyDescent="0.2">
      <c r="Q25" s="1"/>
      <c r="S25" s="1"/>
    </row>
    <row r="26" spans="7:19" s="2" customFormat="1" ht="12" x14ac:dyDescent="0.2">
      <c r="Q26" s="1"/>
      <c r="S26" s="1"/>
    </row>
    <row r="27" spans="7:19" s="2" customFormat="1" ht="12" x14ac:dyDescent="0.2">
      <c r="Q27" s="1"/>
      <c r="S27" s="1"/>
    </row>
    <row r="28" spans="7:19" s="2" customFormat="1" ht="12" x14ac:dyDescent="0.2">
      <c r="Q28" s="1"/>
      <c r="S28" s="1"/>
    </row>
    <row r="29" spans="7:19" s="2" customFormat="1" ht="12" x14ac:dyDescent="0.2">
      <c r="Q29" s="1"/>
      <c r="S29" s="1"/>
    </row>
    <row r="30" spans="7:19" s="2" customFormat="1" ht="12" x14ac:dyDescent="0.2">
      <c r="Q30" s="1"/>
      <c r="S30" s="1"/>
    </row>
    <row r="31" spans="7:19" s="2" customFormat="1" ht="12" x14ac:dyDescent="0.2">
      <c r="Q31" s="1"/>
      <c r="S31" s="1"/>
    </row>
    <row r="32" spans="7:19" s="2" customFormat="1" ht="12" x14ac:dyDescent="0.2">
      <c r="Q32" s="1"/>
      <c r="S32" s="1"/>
    </row>
    <row r="33" spans="17:19" s="2" customFormat="1" ht="12" x14ac:dyDescent="0.2">
      <c r="Q33" s="1"/>
      <c r="S33" s="1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[2]Tablas!#REF!</xm:f>
          </x14:formula1>
          <xm:sqref>D2 K17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zoomScale="85" zoomScaleNormal="85" workbookViewId="0">
      <selection activeCell="O16" sqref="O16"/>
    </sheetView>
  </sheetViews>
  <sheetFormatPr baseColWidth="10" defaultColWidth="0" defaultRowHeight="12" x14ac:dyDescent="0.2"/>
  <cols>
    <col min="1" max="1" width="5.140625" style="23" customWidth="1"/>
    <col min="2" max="2" width="4.42578125" style="23" customWidth="1"/>
    <col min="3" max="9" width="10.5703125" style="23" customWidth="1"/>
    <col min="10" max="10" width="12.7109375" style="23" customWidth="1"/>
    <col min="11" max="12" width="10.5703125" style="23" customWidth="1"/>
    <col min="13" max="13" width="19.7109375" style="23" customWidth="1"/>
    <col min="14" max="14" width="13.5703125" style="23" customWidth="1"/>
    <col min="15" max="15" width="17.140625" style="23" customWidth="1"/>
    <col min="16" max="18" width="13.5703125" style="23" customWidth="1"/>
    <col min="19" max="20" width="10.5703125" style="23" customWidth="1"/>
    <col min="21" max="21" width="23.28515625" style="23" customWidth="1"/>
    <col min="22" max="28" width="0" style="23" hidden="1" customWidth="1"/>
    <col min="29" max="16384" width="11.42578125" style="23" hidden="1"/>
  </cols>
  <sheetData>
    <row r="1" spans="2:21" ht="9" customHeight="1" x14ac:dyDescent="0.25">
      <c r="J1" s="24"/>
      <c r="K1" s="24"/>
      <c r="L1" s="24"/>
    </row>
    <row r="2" spans="2:21" ht="18.75" x14ac:dyDescent="0.2">
      <c r="B2" s="84" t="s">
        <v>14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31"/>
      <c r="S2" s="31"/>
      <c r="T2" s="31"/>
    </row>
    <row r="3" spans="2:21" ht="18.75" x14ac:dyDescent="0.2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31"/>
      <c r="S3" s="31"/>
      <c r="T3" s="31"/>
    </row>
    <row r="4" spans="2:21" x14ac:dyDescent="0.2">
      <c r="B4" s="25"/>
      <c r="D4" s="25"/>
      <c r="I4" s="25"/>
      <c r="M4" s="25"/>
    </row>
    <row r="5" spans="2:21" x14ac:dyDescent="0.2">
      <c r="B5" s="25"/>
      <c r="D5" s="25"/>
      <c r="I5" s="25"/>
      <c r="M5" s="25"/>
    </row>
    <row r="7" spans="2:21" ht="15" x14ac:dyDescent="0.25">
      <c r="C7" s="51"/>
      <c r="D7" s="27"/>
      <c r="E7" s="27"/>
      <c r="F7" s="27"/>
      <c r="G7" s="27"/>
      <c r="H7" s="30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2:21" x14ac:dyDescent="0.2">
      <c r="G8" s="26" t="s">
        <v>15</v>
      </c>
      <c r="K8" s="26"/>
    </row>
    <row r="9" spans="2:21" x14ac:dyDescent="0.2">
      <c r="H9" s="26"/>
    </row>
    <row r="10" spans="2:21" x14ac:dyDescent="0.2">
      <c r="D10" s="34" t="s">
        <v>16</v>
      </c>
      <c r="E10" s="34" t="s">
        <v>17</v>
      </c>
      <c r="F10" s="34" t="s">
        <v>18</v>
      </c>
      <c r="G10" s="34" t="s">
        <v>19</v>
      </c>
      <c r="H10" s="34" t="s">
        <v>20</v>
      </c>
      <c r="I10" s="34" t="s">
        <v>21</v>
      </c>
      <c r="J10" s="34" t="s">
        <v>22</v>
      </c>
    </row>
    <row r="11" spans="2:21" x14ac:dyDescent="0.2">
      <c r="D11" s="32">
        <v>2013</v>
      </c>
      <c r="E11" s="32" t="s">
        <v>23</v>
      </c>
      <c r="F11" s="29">
        <v>41363</v>
      </c>
      <c r="G11" s="36">
        <f>'1. Áncash'!F11*$T$16+'2. Apurímac'!F11*$T$17+'3. Ayacucho'!F11*$T$18+'4. Huancavelica'!F11*$T$19+'5. Huánuco'!F11*$T$20+'6. Ica'!F11*$T$21+'7. Junín'!F11*$T$22+'8. Pasco'!F11*$T$23</f>
        <v>122.75592537097739</v>
      </c>
      <c r="H11" s="33"/>
      <c r="I11" s="33"/>
      <c r="J11" s="33"/>
    </row>
    <row r="12" spans="2:21" x14ac:dyDescent="0.2">
      <c r="D12" s="32">
        <v>2013</v>
      </c>
      <c r="E12" s="32" t="s">
        <v>24</v>
      </c>
      <c r="F12" s="29">
        <v>41453</v>
      </c>
      <c r="G12" s="36">
        <f>'1. Áncash'!F12*$T$16+'2. Apurímac'!F12*$T$17+'3. Ayacucho'!F12*$T$18+'4. Huancavelica'!F12*$T$19+'5. Huánuco'!F12*$T$20+'6. Ica'!F12*$T$21+'7. Junín'!F12*$T$22+'8. Pasco'!F12*$T$23</f>
        <v>145.66078382530785</v>
      </c>
      <c r="H12" s="32"/>
      <c r="I12" s="32"/>
      <c r="J12" s="32"/>
    </row>
    <row r="13" spans="2:21" ht="17.25" x14ac:dyDescent="0.3">
      <c r="D13" s="32">
        <v>2013</v>
      </c>
      <c r="E13" s="32" t="s">
        <v>25</v>
      </c>
      <c r="F13" s="29">
        <v>41543</v>
      </c>
      <c r="G13" s="36">
        <f>'1. Áncash'!F13*$T$16+'2. Apurímac'!F13*$T$17+'3. Ayacucho'!F13*$T$18+'4. Huancavelica'!F13*$T$19+'5. Huánuco'!F13*$T$20+'6. Ica'!F13*$T$21+'7. Junín'!F13*$T$22+'8. Pasco'!F13*$T$23</f>
        <v>133.5173275553899</v>
      </c>
      <c r="H13" s="32"/>
      <c r="I13" s="32"/>
      <c r="J13" s="32"/>
      <c r="M13" s="85" t="s">
        <v>26</v>
      </c>
      <c r="N13" s="85"/>
      <c r="O13" s="85"/>
      <c r="P13" s="85"/>
      <c r="Q13" s="85"/>
      <c r="R13" s="85"/>
    </row>
    <row r="14" spans="2:21" x14ac:dyDescent="0.2">
      <c r="D14" s="32">
        <v>2013</v>
      </c>
      <c r="E14" s="32" t="s">
        <v>27</v>
      </c>
      <c r="F14" s="29">
        <v>41633</v>
      </c>
      <c r="G14" s="36">
        <f>'1. Áncash'!F14*$T$16+'2. Apurímac'!F14*$T$17+'3. Ayacucho'!F14*$T$18+'4. Huancavelica'!F14*$T$19+'5. Huánuco'!F14*$T$20+'6. Ica'!F14*$T$21+'7. Junín'!F14*$T$22+'8. Pasco'!F14*$T$23</f>
        <v>140.82029024087862</v>
      </c>
      <c r="H14" s="32"/>
      <c r="I14" s="36">
        <f>+SUM(G11:G14)</f>
        <v>542.75432699255373</v>
      </c>
      <c r="J14" s="32"/>
      <c r="M14" s="86" t="s">
        <v>28</v>
      </c>
      <c r="N14" s="86"/>
      <c r="O14" s="86"/>
      <c r="P14" s="86"/>
      <c r="Q14" s="86"/>
      <c r="R14" s="86"/>
    </row>
    <row r="15" spans="2:21" ht="34.5" x14ac:dyDescent="0.2">
      <c r="D15" s="32">
        <v>2014</v>
      </c>
      <c r="E15" s="32" t="s">
        <v>23</v>
      </c>
      <c r="F15" s="29">
        <v>41723</v>
      </c>
      <c r="G15" s="36">
        <f>'1. Áncash'!F15*$T$16+'2. Apurímac'!F15*$T$17+'3. Ayacucho'!F15*$T$18+'4. Huancavelica'!F15*$T$19+'5. Huánuco'!F15*$T$20+'6. Ica'!F15*$T$21+'7. Junín'!F15*$T$22+'8. Pasco'!F15*$T$23</f>
        <v>126.73052225864599</v>
      </c>
      <c r="H15" s="53">
        <f>+G15/G11-1</f>
        <v>3.2378045097677166E-2</v>
      </c>
      <c r="I15" s="36">
        <f t="shared" ref="I15:I50" si="0">+SUM(G12:G15)</f>
        <v>546.7289238802224</v>
      </c>
      <c r="J15" s="32"/>
      <c r="M15" s="70" t="s">
        <v>29</v>
      </c>
      <c r="N15" s="70" t="s">
        <v>30</v>
      </c>
      <c r="O15" s="78" t="s">
        <v>31</v>
      </c>
      <c r="P15" s="71" t="s">
        <v>32</v>
      </c>
      <c r="Q15" s="70" t="s">
        <v>33</v>
      </c>
      <c r="R15" s="70" t="s">
        <v>34</v>
      </c>
      <c r="T15" s="63"/>
    </row>
    <row r="16" spans="2:21" ht="17.25" x14ac:dyDescent="0.3">
      <c r="D16" s="32">
        <v>2014</v>
      </c>
      <c r="E16" s="32" t="s">
        <v>24</v>
      </c>
      <c r="F16" s="29">
        <v>41813</v>
      </c>
      <c r="G16" s="36">
        <f>'1. Áncash'!F16*$T$16+'2. Apurímac'!F16*$T$17+'3. Ayacucho'!F16*$T$18+'4. Huancavelica'!F16*$T$19+'5. Huánuco'!F16*$T$20+'6. Ica'!F16*$T$21+'7. Junín'!F16*$T$22+'8. Pasco'!F16*$T$23</f>
        <v>148.38871855913959</v>
      </c>
      <c r="H16" s="53">
        <f t="shared" ref="H16:H50" si="1">+G16/G12-1</f>
        <v>1.8727997077809144E-2</v>
      </c>
      <c r="I16" s="36">
        <f t="shared" si="0"/>
        <v>549.45685861405411</v>
      </c>
      <c r="J16" s="32"/>
      <c r="M16" s="69" t="s">
        <v>6</v>
      </c>
      <c r="N16" s="66">
        <f>+'1. Áncash'!N71/1000</f>
        <v>21297.4</v>
      </c>
      <c r="O16" s="67">
        <f t="shared" ref="O16:O23" si="2">+P16*R16</f>
        <v>6.8343889392226409E-3</v>
      </c>
      <c r="P16" s="72">
        <f t="shared" ref="P16:P21" si="3">+N16/$N$24</f>
        <v>0.25462285064755924</v>
      </c>
      <c r="Q16" s="66">
        <f t="shared" ref="Q16:Q23" si="4">+N16*(1+R16)</f>
        <v>21869.048281464231</v>
      </c>
      <c r="R16" s="67">
        <f>+'1. Áncash'!I50</f>
        <v>2.6841223880108789E-2</v>
      </c>
      <c r="S16" s="74"/>
      <c r="T16" s="64">
        <f>SUM('1. Áncash'!$F$11:$F$49)/(SUM('1. Áncash'!$F$11:$F$49)+SUM('2. Apurímac'!$F$11:$F$49)+SUM('3. Ayacucho'!$F$11:$F$49)+SUM('4. Huancavelica'!$F$11:$F$49)+SUM('5. Huánuco'!$F$11:$F$49)+SUM('6. Ica'!$F$11:$F$49)+SUM('7. Junín'!$F$11:$F$49)+SUM('8. Pasco'!$F$11:$F$49))</f>
        <v>9.0827673281258334E-2</v>
      </c>
    </row>
    <row r="17" spans="4:20" ht="17.25" x14ac:dyDescent="0.3">
      <c r="D17" s="32">
        <v>2014</v>
      </c>
      <c r="E17" s="32" t="s">
        <v>25</v>
      </c>
      <c r="F17" s="29">
        <v>41903</v>
      </c>
      <c r="G17" s="36">
        <f>'1. Áncash'!F17*$T$16+'2. Apurímac'!F17*$T$17+'3. Ayacucho'!F17*$T$18+'4. Huancavelica'!F17*$T$19+'5. Huánuco'!F17*$T$20+'6. Ica'!F17*$T$21+'7. Junín'!F17*$T$22+'8. Pasco'!F17*$T$23</f>
        <v>137.68196908965064</v>
      </c>
      <c r="H17" s="53">
        <f t="shared" si="1"/>
        <v>3.1191768218496119E-2</v>
      </c>
      <c r="I17" s="36">
        <f t="shared" si="0"/>
        <v>553.62150014831491</v>
      </c>
      <c r="J17" s="32"/>
      <c r="M17" s="69" t="s">
        <v>7</v>
      </c>
      <c r="N17" s="66">
        <f>+'2. Apurímac'!N71/1000</f>
        <v>6580.442</v>
      </c>
      <c r="O17" s="67">
        <f t="shared" si="2"/>
        <v>-1.0285742290474622E-2</v>
      </c>
      <c r="P17" s="72">
        <f t="shared" si="3"/>
        <v>7.8673025841695512E-2</v>
      </c>
      <c r="Q17" s="66">
        <f t="shared" si="4"/>
        <v>5720.1124290285024</v>
      </c>
      <c r="R17" s="67">
        <f>+'2. Apurímac'!I50</f>
        <v>-0.13074039266230097</v>
      </c>
      <c r="S17" s="74"/>
      <c r="T17" s="64">
        <f>SUM('2. Apurímac'!$F$11:$F$49)/(SUM('1. Áncash'!$F$11:$F$49)+SUM('2. Apurímac'!$F$11:$F$49)+SUM('3. Ayacucho'!$F$11:$F$49)+SUM('4. Huancavelica'!$F$11:$F$49)+SUM('5. Huánuco'!$F$11:$F$49)+SUM('6. Ica'!$F$11:$F$49)+SUM('7. Junín'!$F$11:$F$49)+SUM('8. Pasco'!$F$11:$F$49))</f>
        <v>0.22190573256158871</v>
      </c>
    </row>
    <row r="18" spans="4:20" ht="17.25" x14ac:dyDescent="0.3">
      <c r="D18" s="32">
        <v>2014</v>
      </c>
      <c r="E18" s="32" t="s">
        <v>27</v>
      </c>
      <c r="F18" s="29">
        <v>41993</v>
      </c>
      <c r="G18" s="36">
        <f>'1. Áncash'!F18*$T$16+'2. Apurímac'!F18*$T$17+'3. Ayacucho'!F18*$T$18+'4. Huancavelica'!F18*$T$19+'5. Huánuco'!F18*$T$20+'6. Ica'!F18*$T$21+'7. Junín'!F18*$T$22+'8. Pasco'!F18*$T$23</f>
        <v>142.55504365782605</v>
      </c>
      <c r="H18" s="53">
        <f t="shared" si="1"/>
        <v>1.2318916641771427E-2</v>
      </c>
      <c r="I18" s="36">
        <f t="shared" si="0"/>
        <v>555.35625356526225</v>
      </c>
      <c r="J18" s="54">
        <f>+I18/I14-1</f>
        <v>2.3218472789589439E-2</v>
      </c>
      <c r="M18" s="69" t="s">
        <v>8</v>
      </c>
      <c r="N18" s="66">
        <f>+'3. Ayacucho'!N71/1000</f>
        <v>5717.7</v>
      </c>
      <c r="O18" s="67">
        <f t="shared" si="2"/>
        <v>3.8160735100871367E-3</v>
      </c>
      <c r="P18" s="72">
        <f t="shared" si="3"/>
        <v>6.8358441553783539E-2</v>
      </c>
      <c r="Q18" s="66">
        <f t="shared" si="4"/>
        <v>6036.8875503987047</v>
      </c>
      <c r="R18" s="67">
        <f>+'3. Ayacucho'!I50</f>
        <v>5.582446620121817E-2</v>
      </c>
      <c r="S18" s="74"/>
      <c r="T18" s="64">
        <f>SUM('3. Ayacucho'!$F$11:$F$49)/(SUM('1. Áncash'!$F$11:$F$49)+SUM('2. Apurímac'!$F$11:$F$49)+SUM('3. Ayacucho'!$F$11:$F$49)+SUM('4. Huancavelica'!$F$11:$F$49)+SUM('5. Huánuco'!$F$11:$F$49)+SUM('6. Ica'!$F$11:$F$49)+SUM('7. Junín'!$F$11:$F$49)+SUM('8. Pasco'!$F$11:$F$49))</f>
        <v>0.13489051316960374</v>
      </c>
    </row>
    <row r="19" spans="4:20" ht="17.25" x14ac:dyDescent="0.3">
      <c r="D19" s="32">
        <v>2015</v>
      </c>
      <c r="E19" s="32" t="s">
        <v>23</v>
      </c>
      <c r="F19" s="29">
        <v>42083</v>
      </c>
      <c r="G19" s="36">
        <f>'1. Áncash'!F19*$T$16+'2. Apurímac'!F19*$T$17+'3. Ayacucho'!F19*$T$18+'4. Huancavelica'!F19*$T$19+'5. Huánuco'!F19*$T$20+'6. Ica'!F19*$T$21+'7. Junín'!F19*$T$22+'8. Pasco'!F19*$T$23</f>
        <v>133.15962164485043</v>
      </c>
      <c r="H19" s="53">
        <f t="shared" si="1"/>
        <v>5.0730473382593733E-2</v>
      </c>
      <c r="I19" s="36">
        <f t="shared" si="0"/>
        <v>561.78535295146673</v>
      </c>
      <c r="J19" s="54">
        <f t="shared" ref="J19:J49" si="5">+I19/I15-1</f>
        <v>2.7539112005244615E-2</v>
      </c>
      <c r="M19" s="69" t="s">
        <v>9</v>
      </c>
      <c r="N19" s="66">
        <f>+'4. Huancavelica'!N71/1000</f>
        <v>3486.567</v>
      </c>
      <c r="O19" s="67">
        <f t="shared" si="2"/>
        <v>1.9620282963586338E-4</v>
      </c>
      <c r="P19" s="72">
        <f t="shared" si="3"/>
        <v>4.1683943979720937E-2</v>
      </c>
      <c r="Q19" s="66">
        <f t="shared" si="4"/>
        <v>3502.9779785640203</v>
      </c>
      <c r="R19" s="67">
        <f>+'4. Huancavelica'!I50</f>
        <v>4.706916162523278E-3</v>
      </c>
      <c r="S19" s="74"/>
      <c r="T19" s="64">
        <f>SUM('4. Huancavelica'!$F$11:$F$49)/(SUM('1. Áncash'!$F$11:$F$49)+SUM('2. Apurímac'!$F$11:$F$49)+SUM('3. Ayacucho'!$F$11:$F$49)+SUM('4. Huancavelica'!$F$11:$F$49)+SUM('5. Huánuco'!$F$11:$F$49)+SUM('6. Ica'!$F$11:$F$49)+SUM('7. Junín'!$F$11:$F$49)+SUM('8. Pasco'!$F$11:$F$49))</f>
        <v>0.10067730477574023</v>
      </c>
    </row>
    <row r="20" spans="4:20" ht="17.25" x14ac:dyDescent="0.3">
      <c r="D20" s="32">
        <v>2015</v>
      </c>
      <c r="E20" s="32" t="s">
        <v>24</v>
      </c>
      <c r="F20" s="29">
        <v>42173</v>
      </c>
      <c r="G20" s="36">
        <f>'1. Áncash'!F20*$T$16+'2. Apurímac'!F20*$T$17+'3. Ayacucho'!F20*$T$18+'4. Huancavelica'!F20*$T$19+'5. Huánuco'!F20*$T$20+'6. Ica'!F20*$T$21+'7. Junín'!F20*$T$22+'8. Pasco'!F20*$T$23</f>
        <v>155.96228085520659</v>
      </c>
      <c r="H20" s="53">
        <f t="shared" si="1"/>
        <v>5.1038666346111761E-2</v>
      </c>
      <c r="I20" s="36">
        <f t="shared" si="0"/>
        <v>569.35891524753367</v>
      </c>
      <c r="J20" s="54">
        <f t="shared" si="5"/>
        <v>3.6221327155111505E-2</v>
      </c>
      <c r="M20" s="69" t="s">
        <v>10</v>
      </c>
      <c r="N20" s="66">
        <f>+'5. Huánuco'!N71/1000</f>
        <v>5918.8829999999998</v>
      </c>
      <c r="O20" s="67">
        <f t="shared" si="2"/>
        <v>1.758809165691473E-3</v>
      </c>
      <c r="P20" s="72">
        <f t="shared" si="3"/>
        <v>7.0763701771548518E-2</v>
      </c>
      <c r="Q20" s="66">
        <f t="shared" si="4"/>
        <v>6065.9949431352443</v>
      </c>
      <c r="R20" s="67">
        <f>+'5. Huánuco'!I50</f>
        <v>2.485468003595348E-2</v>
      </c>
      <c r="S20" s="74"/>
      <c r="T20" s="64">
        <f>SUM('5. Huánuco'!$F$11:$F$49)/(SUM('1. Áncash'!$F$11:$F$49)+SUM('2. Apurímac'!$F$11:$F$49)+SUM('3. Ayacucho'!$F$11:$F$49)+SUM('4. Huancavelica'!$F$11:$F$49)+SUM('5. Huánuco'!$F$11:$F$49)+SUM('6. Ica'!$F$11:$F$49)+SUM('7. Junín'!$F$11:$F$49)+SUM('8. Pasco'!$F$11:$F$49))</f>
        <v>0.1275983632118165</v>
      </c>
    </row>
    <row r="21" spans="4:20" ht="17.25" x14ac:dyDescent="0.3">
      <c r="D21" s="32">
        <v>2015</v>
      </c>
      <c r="E21" s="32" t="s">
        <v>25</v>
      </c>
      <c r="F21" s="29">
        <v>42263</v>
      </c>
      <c r="G21" s="36">
        <f>'1. Áncash'!F21*$T$16+'2. Apurímac'!F21*$T$17+'3. Ayacucho'!F21*$T$18+'4. Huancavelica'!F21*$T$19+'5. Huánuco'!F21*$T$20+'6. Ica'!F21*$T$21+'7. Junín'!F21*$T$22+'8. Pasco'!F21*$T$23</f>
        <v>145.32659381488773</v>
      </c>
      <c r="H21" s="53">
        <f t="shared" si="1"/>
        <v>5.5523789903522802E-2</v>
      </c>
      <c r="I21" s="36">
        <f t="shared" si="0"/>
        <v>577.0035399727708</v>
      </c>
      <c r="J21" s="54">
        <f t="shared" si="5"/>
        <v>4.2234703345501945E-2</v>
      </c>
      <c r="M21" s="69" t="s">
        <v>11</v>
      </c>
      <c r="N21" s="66">
        <f>+'6. Ica'!N71/1000</f>
        <v>19434.834999999999</v>
      </c>
      <c r="O21" s="67">
        <f t="shared" si="2"/>
        <v>7.7264607689506107E-3</v>
      </c>
      <c r="P21" s="72">
        <f t="shared" si="3"/>
        <v>0.23235479868739645</v>
      </c>
      <c r="Q21" s="66">
        <f t="shared" si="4"/>
        <v>20081.098778612777</v>
      </c>
      <c r="R21" s="67">
        <f>+'6. Ica'!I50</f>
        <v>3.3252856461749136E-2</v>
      </c>
      <c r="S21" s="74"/>
      <c r="T21" s="64">
        <f>SUM('6. Ica'!$F$11:$F$49)/(SUM('1. Áncash'!$F$11:$F$49)+SUM('2. Apurímac'!$F$11:$F$49)+SUM('3. Ayacucho'!$F$11:$F$49)+SUM('4. Huancavelica'!$F$11:$F$49)+SUM('5. Huánuco'!$F$11:$F$49)+SUM('6. Ica'!$F$11:$F$49)+SUM('7. Junín'!$F$11:$F$49)+SUM('8. Pasco'!$F$11:$F$49))</f>
        <v>0.13919544863360125</v>
      </c>
    </row>
    <row r="22" spans="4:20" ht="17.25" x14ac:dyDescent="0.3">
      <c r="D22" s="32">
        <v>2015</v>
      </c>
      <c r="E22" s="32" t="s">
        <v>27</v>
      </c>
      <c r="F22" s="29">
        <v>42353</v>
      </c>
      <c r="G22" s="36">
        <f>'1. Áncash'!F22*$T$16+'2. Apurímac'!F22*$T$17+'3. Ayacucho'!F22*$T$18+'4. Huancavelica'!F22*$T$19+'5. Huánuco'!F22*$T$20+'6. Ica'!F22*$T$21+'7. Junín'!F22*$T$22+'8. Pasco'!F22*$T$23</f>
        <v>157.8044557222936</v>
      </c>
      <c r="H22" s="53">
        <f t="shared" si="1"/>
        <v>0.1069720977468227</v>
      </c>
      <c r="I22" s="36">
        <f t="shared" si="0"/>
        <v>592.25295203723829</v>
      </c>
      <c r="J22" s="54">
        <f t="shared" si="5"/>
        <v>6.6437891416739392E-2</v>
      </c>
      <c r="M22" s="69" t="s">
        <v>12</v>
      </c>
      <c r="N22" s="66">
        <f>+'7. Junín'!N71/1000</f>
        <v>15948.12</v>
      </c>
      <c r="O22" s="67">
        <f t="shared" si="2"/>
        <v>6.6417035885465402E-3</v>
      </c>
      <c r="P22" s="72">
        <f t="shared" ref="P22:P23" si="6">+N22/$N$24</f>
        <v>0.19066908528127155</v>
      </c>
      <c r="Q22" s="66">
        <f t="shared" si="4"/>
        <v>16503.65151512903</v>
      </c>
      <c r="R22" s="67">
        <f>+'7. Junín'!I50</f>
        <v>3.4833667863612083E-2</v>
      </c>
      <c r="S22" s="74"/>
      <c r="T22" s="64">
        <f>SUM('7. Junín'!$F$11:$F$49)/(SUM('1. Áncash'!$F$11:$F$49)+SUM('2. Apurímac'!$F$11:$F$49)+SUM('3. Ayacucho'!$F$11:$F$49)+SUM('4. Huancavelica'!$F$11:$F$49)+SUM('5. Huánuco'!$F$11:$F$49)+SUM('6. Ica'!$F$11:$F$49)+SUM('7. Junín'!$F$11:$F$49)+SUM('8. Pasco'!$F$11:$F$49))</f>
        <v>0.11517223544802513</v>
      </c>
    </row>
    <row r="23" spans="4:20" ht="17.25" x14ac:dyDescent="0.3">
      <c r="D23" s="32">
        <v>2016</v>
      </c>
      <c r="E23" s="32" t="s">
        <v>23</v>
      </c>
      <c r="F23" s="29">
        <v>42443</v>
      </c>
      <c r="G23" s="36">
        <f>'1. Áncash'!F23*$T$16+'2. Apurímac'!F23*$T$17+'3. Ayacucho'!F23*$T$18+'4. Huancavelica'!F23*$T$19+'5. Huánuco'!F23*$T$20+'6. Ica'!F23*$T$21+'7. Junín'!F23*$T$22+'8. Pasco'!F23*$T$23</f>
        <v>154.40163811921474</v>
      </c>
      <c r="H23" s="53">
        <f t="shared" si="1"/>
        <v>0.15952295607311662</v>
      </c>
      <c r="I23" s="36">
        <f t="shared" si="0"/>
        <v>613.49496851160256</v>
      </c>
      <c r="J23" s="54">
        <f t="shared" si="5"/>
        <v>9.2045147294189222E-2</v>
      </c>
      <c r="M23" s="69" t="s">
        <v>13</v>
      </c>
      <c r="N23" s="66">
        <f>+'8. Pasco'!N71/1000</f>
        <v>5258.9780000000001</v>
      </c>
      <c r="O23" s="67">
        <f t="shared" si="2"/>
        <v>1.4109683242386907E-3</v>
      </c>
      <c r="P23" s="72">
        <f t="shared" si="6"/>
        <v>6.2874152237024236E-2</v>
      </c>
      <c r="Q23" s="66">
        <f t="shared" si="4"/>
        <v>5376.9955177216725</v>
      </c>
      <c r="R23" s="67">
        <f>+'8. Pasco'!I50</f>
        <v>2.2441150680164945E-2</v>
      </c>
      <c r="S23" s="74"/>
      <c r="T23" s="64">
        <f>SUM('8. Pasco'!$F$11:$F$49)/(SUM('1. Áncash'!$F$11:$F$49)+SUM('2. Apurímac'!$F$11:$F$49)+SUM('3. Ayacucho'!$F$11:$F$49)+SUM('4. Huancavelica'!$F$11:$F$49)+SUM('5. Huánuco'!$F$11:$F$49)+SUM('6. Ica'!$F$11:$F$49)+SUM('7. Junín'!$F$11:$F$49)+SUM('8. Pasco'!$F$11:$F$49))</f>
        <v>6.9732728918365933E-2</v>
      </c>
    </row>
    <row r="24" spans="4:20" ht="15.75" x14ac:dyDescent="0.25">
      <c r="D24" s="32">
        <v>2016</v>
      </c>
      <c r="E24" s="32" t="s">
        <v>24</v>
      </c>
      <c r="F24" s="29">
        <v>42533</v>
      </c>
      <c r="G24" s="36">
        <f>'1. Áncash'!F24*$T$16+'2. Apurímac'!F24*$T$17+'3. Ayacucho'!F24*$T$18+'4. Huancavelica'!F24*$T$19+'5. Huánuco'!F24*$T$20+'6. Ica'!F24*$T$21+'7. Junín'!F24*$T$22+'8. Pasco'!F24*$T$23</f>
        <v>210.13618370513473</v>
      </c>
      <c r="H24" s="53">
        <f t="shared" si="1"/>
        <v>0.3473525941841189</v>
      </c>
      <c r="I24" s="36">
        <f t="shared" si="0"/>
        <v>667.66887136153082</v>
      </c>
      <c r="J24" s="54">
        <f t="shared" si="5"/>
        <v>0.17266780844426766</v>
      </c>
      <c r="M24" s="68" t="s">
        <v>35</v>
      </c>
      <c r="N24" s="66">
        <f>SUM(N16:N23)</f>
        <v>83642.925000000003</v>
      </c>
      <c r="O24" s="67">
        <f>SUM(O16:O23)</f>
        <v>1.8098864835898332E-2</v>
      </c>
      <c r="P24" s="73">
        <f>SUM(P16:P23)</f>
        <v>1</v>
      </c>
      <c r="Q24" s="66">
        <f>SUM(Q16:Q23)</f>
        <v>85156.766994054182</v>
      </c>
      <c r="R24" s="67">
        <f>+Q24/N24-1</f>
        <v>1.8098864835898398E-2</v>
      </c>
      <c r="T24" s="75">
        <f>SUM(T16:T23)</f>
        <v>0.99999999999999978</v>
      </c>
    </row>
    <row r="25" spans="4:20" x14ac:dyDescent="0.2">
      <c r="D25" s="32">
        <v>2016</v>
      </c>
      <c r="E25" s="32" t="s">
        <v>25</v>
      </c>
      <c r="F25" s="29">
        <v>42623</v>
      </c>
      <c r="G25" s="36">
        <f>'1. Áncash'!F25*$T$16+'2. Apurímac'!F25*$T$17+'3. Ayacucho'!F25*$T$18+'4. Huancavelica'!F25*$T$19+'5. Huánuco'!F25*$T$20+'6. Ica'!F25*$T$21+'7. Junín'!F25*$T$22+'8. Pasco'!F25*$T$23</f>
        <v>202.41624257474686</v>
      </c>
      <c r="H25" s="53">
        <f t="shared" si="1"/>
        <v>0.3928369010876156</v>
      </c>
      <c r="I25" s="36">
        <f t="shared" si="0"/>
        <v>724.75852012139001</v>
      </c>
      <c r="J25" s="54">
        <f t="shared" si="5"/>
        <v>0.25607291795054121</v>
      </c>
      <c r="M25" s="65" t="s">
        <v>36</v>
      </c>
    </row>
    <row r="26" spans="4:20" x14ac:dyDescent="0.2">
      <c r="D26" s="32">
        <v>2016</v>
      </c>
      <c r="E26" s="32" t="s">
        <v>27</v>
      </c>
      <c r="F26" s="29">
        <v>42713</v>
      </c>
      <c r="G26" s="36">
        <f>'1. Áncash'!F26*$T$16+'2. Apurímac'!F26*$T$17+'3. Ayacucho'!F26*$T$18+'4. Huancavelica'!F26*$T$19+'5. Huánuco'!F26*$T$20+'6. Ica'!F26*$T$21+'7. Junín'!F26*$T$22+'8. Pasco'!F26*$T$23</f>
        <v>211.15301098290954</v>
      </c>
      <c r="H26" s="53">
        <f t="shared" si="1"/>
        <v>0.33806748368689576</v>
      </c>
      <c r="I26" s="36">
        <f t="shared" si="0"/>
        <v>778.10707538200586</v>
      </c>
      <c r="J26" s="54">
        <f t="shared" si="5"/>
        <v>0.31380869053579974</v>
      </c>
      <c r="M26" s="65" t="s">
        <v>37</v>
      </c>
    </row>
    <row r="27" spans="4:20" x14ac:dyDescent="0.2">
      <c r="D27" s="32">
        <v>2017</v>
      </c>
      <c r="E27" s="32" t="s">
        <v>23</v>
      </c>
      <c r="F27" s="29">
        <v>42803</v>
      </c>
      <c r="G27" s="36">
        <f>'1. Áncash'!F27*$T$16+'2. Apurímac'!F27*$T$17+'3. Ayacucho'!F27*$T$18+'4. Huancavelica'!F27*$T$19+'5. Huánuco'!F27*$T$20+'6. Ica'!F27*$T$21+'7. Junín'!F27*$T$22+'8. Pasco'!F27*$T$23</f>
        <v>195.98437616465233</v>
      </c>
      <c r="H27" s="53">
        <f t="shared" si="1"/>
        <v>0.26931539426629159</v>
      </c>
      <c r="I27" s="36">
        <f t="shared" si="0"/>
        <v>819.68981342744348</v>
      </c>
      <c r="J27" s="54">
        <f t="shared" si="5"/>
        <v>0.33609867317427122</v>
      </c>
      <c r="M27" s="65" t="s">
        <v>38</v>
      </c>
    </row>
    <row r="28" spans="4:20" x14ac:dyDescent="0.2">
      <c r="D28" s="32">
        <v>2017</v>
      </c>
      <c r="E28" s="32" t="s">
        <v>24</v>
      </c>
      <c r="F28" s="29">
        <v>42893</v>
      </c>
      <c r="G28" s="36">
        <f>'1. Áncash'!F28*$T$16+'2. Apurímac'!F28*$T$17+'3. Ayacucho'!F28*$T$18+'4. Huancavelica'!F28*$T$19+'5. Huánuco'!F28*$T$20+'6. Ica'!F28*$T$21+'7. Junín'!F28*$T$22+'8. Pasco'!F28*$T$23</f>
        <v>228.1246674323265</v>
      </c>
      <c r="H28" s="53">
        <f t="shared" si="1"/>
        <v>8.5603932697442486E-2</v>
      </c>
      <c r="I28" s="36">
        <f t="shared" si="0"/>
        <v>837.67829715463529</v>
      </c>
      <c r="J28" s="54">
        <f t="shared" si="5"/>
        <v>0.25463134958863076</v>
      </c>
    </row>
    <row r="29" spans="4:20" x14ac:dyDescent="0.2">
      <c r="D29" s="32">
        <v>2017</v>
      </c>
      <c r="E29" s="32" t="s">
        <v>25</v>
      </c>
      <c r="F29" s="29">
        <v>42983</v>
      </c>
      <c r="G29" s="36">
        <f>'1. Áncash'!F29*$T$16+'2. Apurímac'!F29*$T$17+'3. Ayacucho'!F29*$T$18+'4. Huancavelica'!F29*$T$19+'5. Huánuco'!F29*$T$20+'6. Ica'!F29*$T$21+'7. Junín'!F29*$T$22+'8. Pasco'!F29*$T$23</f>
        <v>215.18783779672486</v>
      </c>
      <c r="H29" s="53">
        <f t="shared" si="1"/>
        <v>6.3095703484673749E-2</v>
      </c>
      <c r="I29" s="36">
        <f t="shared" si="0"/>
        <v>850.44989237661321</v>
      </c>
      <c r="J29" s="54">
        <f t="shared" si="5"/>
        <v>0.17342517371740751</v>
      </c>
    </row>
    <row r="30" spans="4:20" x14ac:dyDescent="0.2">
      <c r="D30" s="32">
        <v>2017</v>
      </c>
      <c r="E30" s="32" t="s">
        <v>27</v>
      </c>
      <c r="F30" s="29">
        <v>43073</v>
      </c>
      <c r="G30" s="36">
        <f>'1. Áncash'!F30*$T$16+'2. Apurímac'!F30*$T$17+'3. Ayacucho'!F30*$T$18+'4. Huancavelica'!F30*$T$19+'5. Huánuco'!F30*$T$20+'6. Ica'!F30*$T$21+'7. Junín'!F30*$T$22+'8. Pasco'!F30*$T$23</f>
        <v>231.91154859785357</v>
      </c>
      <c r="H30" s="53">
        <f t="shared" si="1"/>
        <v>9.8310403049967521E-2</v>
      </c>
      <c r="I30" s="36">
        <f t="shared" si="0"/>
        <v>871.20842999155718</v>
      </c>
      <c r="J30" s="54">
        <f t="shared" si="5"/>
        <v>0.11965108344997888</v>
      </c>
    </row>
    <row r="31" spans="4:20" x14ac:dyDescent="0.2">
      <c r="D31" s="32">
        <v>2018</v>
      </c>
      <c r="E31" s="32" t="s">
        <v>23</v>
      </c>
      <c r="F31" s="29">
        <v>43189</v>
      </c>
      <c r="G31" s="36">
        <f>'1. Áncash'!F31*$T$16+'2. Apurímac'!F31*$T$17+'3. Ayacucho'!F31*$T$18+'4. Huancavelica'!F31*$T$19+'5. Huánuco'!F31*$T$20+'6. Ica'!F31*$T$21+'7. Junín'!F31*$T$22+'8. Pasco'!F31*$T$23</f>
        <v>193.8209243822113</v>
      </c>
      <c r="H31" s="53">
        <f t="shared" si="1"/>
        <v>-1.1038899246863632E-2</v>
      </c>
      <c r="I31" s="36">
        <f t="shared" si="0"/>
        <v>869.04497820911615</v>
      </c>
      <c r="J31" s="54">
        <f t="shared" si="5"/>
        <v>6.021200211736133E-2</v>
      </c>
    </row>
    <row r="32" spans="4:20" x14ac:dyDescent="0.2">
      <c r="D32" s="32">
        <v>2018</v>
      </c>
      <c r="E32" s="32" t="s">
        <v>24</v>
      </c>
      <c r="F32" s="29">
        <v>43279</v>
      </c>
      <c r="G32" s="36">
        <f>'1. Áncash'!F32*$T$16+'2. Apurímac'!F32*$T$17+'3. Ayacucho'!F32*$T$18+'4. Huancavelica'!F32*$T$19+'5. Huánuco'!F32*$T$20+'6. Ica'!F32*$T$21+'7. Junín'!F32*$T$22+'8. Pasco'!F32*$T$23</f>
        <v>230.74761384120413</v>
      </c>
      <c r="H32" s="53">
        <f t="shared" si="1"/>
        <v>1.1497864033733762E-2</v>
      </c>
      <c r="I32" s="36">
        <f t="shared" si="0"/>
        <v>871.66792461799389</v>
      </c>
      <c r="J32" s="54">
        <f t="shared" si="5"/>
        <v>4.0575991497943997E-2</v>
      </c>
    </row>
    <row r="33" spans="4:10" x14ac:dyDescent="0.2">
      <c r="D33" s="32">
        <v>2018</v>
      </c>
      <c r="E33" s="32" t="s">
        <v>25</v>
      </c>
      <c r="F33" s="29">
        <v>43369</v>
      </c>
      <c r="G33" s="36">
        <f>'1. Áncash'!F33*$T$16+'2. Apurímac'!F33*$T$17+'3. Ayacucho'!F33*$T$18+'4. Huancavelica'!F33*$T$19+'5. Huánuco'!F33*$T$20+'6. Ica'!F33*$T$21+'7. Junín'!F33*$T$22+'8. Pasco'!F33*$T$23</f>
        <v>207.12494086418153</v>
      </c>
      <c r="H33" s="53">
        <f t="shared" si="1"/>
        <v>-3.7469110778276749E-2</v>
      </c>
      <c r="I33" s="36">
        <f t="shared" si="0"/>
        <v>863.60502768545052</v>
      </c>
      <c r="J33" s="54">
        <f t="shared" si="5"/>
        <v>1.5468442558179252E-2</v>
      </c>
    </row>
    <row r="34" spans="4:10" x14ac:dyDescent="0.2">
      <c r="D34" s="32">
        <v>2018</v>
      </c>
      <c r="E34" s="32" t="s">
        <v>27</v>
      </c>
      <c r="F34" s="29">
        <v>43459</v>
      </c>
      <c r="G34" s="36">
        <f>'1. Áncash'!F34*$T$16+'2. Apurímac'!F34*$T$17+'3. Ayacucho'!F34*$T$18+'4. Huancavelica'!F34*$T$19+'5. Huánuco'!F34*$T$20+'6. Ica'!F34*$T$21+'7. Junín'!F34*$T$22+'8. Pasco'!F34*$T$23</f>
        <v>232.87232405667908</v>
      </c>
      <c r="H34" s="53">
        <f t="shared" si="1"/>
        <v>4.1428530171714328E-3</v>
      </c>
      <c r="I34" s="36">
        <f t="shared" si="0"/>
        <v>864.56580314427606</v>
      </c>
      <c r="J34" s="54">
        <f t="shared" si="5"/>
        <v>-7.6246126857903995E-3</v>
      </c>
    </row>
    <row r="35" spans="4:10" x14ac:dyDescent="0.2">
      <c r="D35" s="32">
        <v>2019</v>
      </c>
      <c r="E35" s="32" t="s">
        <v>23</v>
      </c>
      <c r="F35" s="29">
        <v>43549</v>
      </c>
      <c r="G35" s="36">
        <f>'1. Áncash'!F35*$T$16+'2. Apurímac'!F35*$T$17+'3. Ayacucho'!F35*$T$18+'4. Huancavelica'!F35*$T$19+'5. Huánuco'!F35*$T$20+'6. Ica'!F35*$T$21+'7. Junín'!F35*$T$22+'8. Pasco'!F35*$T$23</f>
        <v>202.37887139956035</v>
      </c>
      <c r="H35" s="53">
        <f t="shared" si="1"/>
        <v>4.4153886091642613E-2</v>
      </c>
      <c r="I35" s="36">
        <f t="shared" si="0"/>
        <v>873.12375016162503</v>
      </c>
      <c r="J35" s="54">
        <f t="shared" si="5"/>
        <v>4.6933956869692484E-3</v>
      </c>
    </row>
    <row r="36" spans="4:10" x14ac:dyDescent="0.2">
      <c r="D36" s="32">
        <v>2019</v>
      </c>
      <c r="E36" s="32" t="s">
        <v>24</v>
      </c>
      <c r="F36" s="29">
        <v>43639</v>
      </c>
      <c r="G36" s="36">
        <f>'1. Áncash'!F36*$T$16+'2. Apurímac'!F36*$T$17+'3. Ayacucho'!F36*$T$18+'4. Huancavelica'!F36*$T$19+'5. Huánuco'!F36*$T$20+'6. Ica'!F36*$T$21+'7. Junín'!F36*$T$22+'8. Pasco'!F36*$T$23</f>
        <v>225.23533773968063</v>
      </c>
      <c r="H36" s="53">
        <f t="shared" si="1"/>
        <v>-2.3888767514263165E-2</v>
      </c>
      <c r="I36" s="36">
        <f t="shared" si="0"/>
        <v>867.61147406010161</v>
      </c>
      <c r="J36" s="54">
        <f t="shared" si="5"/>
        <v>-4.6536650521699086E-3</v>
      </c>
    </row>
    <row r="37" spans="4:10" x14ac:dyDescent="0.2">
      <c r="D37" s="32">
        <v>2019</v>
      </c>
      <c r="E37" s="32" t="s">
        <v>25</v>
      </c>
      <c r="F37" s="29">
        <v>43729</v>
      </c>
      <c r="G37" s="36">
        <f>'1. Áncash'!F37*$T$16+'2. Apurímac'!F37*$T$17+'3. Ayacucho'!F37*$T$18+'4. Huancavelica'!F37*$T$19+'5. Huánuco'!F37*$T$20+'6. Ica'!F37*$T$21+'7. Junín'!F37*$T$22+'8. Pasco'!F37*$T$23</f>
        <v>217.53936791225843</v>
      </c>
      <c r="H37" s="53">
        <f t="shared" si="1"/>
        <v>5.0280893284145645E-2</v>
      </c>
      <c r="I37" s="36">
        <f t="shared" si="0"/>
        <v>878.02590110817846</v>
      </c>
      <c r="J37" s="54">
        <f t="shared" si="5"/>
        <v>1.6698459319276271E-2</v>
      </c>
    </row>
    <row r="38" spans="4:10" x14ac:dyDescent="0.2">
      <c r="D38" s="32">
        <v>2019</v>
      </c>
      <c r="E38" s="32" t="s">
        <v>27</v>
      </c>
      <c r="F38" s="29">
        <v>43819</v>
      </c>
      <c r="G38" s="36">
        <f>'1. Áncash'!F38*$T$16+'2. Apurímac'!F38*$T$17+'3. Ayacucho'!F38*$T$18+'4. Huancavelica'!F38*$T$19+'5. Huánuco'!F38*$T$20+'6. Ica'!F38*$T$21+'7. Junín'!F38*$T$22+'8. Pasco'!F38*$T$23</f>
        <v>228.21080778387093</v>
      </c>
      <c r="H38" s="53">
        <f t="shared" si="1"/>
        <v>-2.0017476493572328E-2</v>
      </c>
      <c r="I38" s="36">
        <f t="shared" si="0"/>
        <v>873.36438483537029</v>
      </c>
      <c r="J38" s="54">
        <f t="shared" si="5"/>
        <v>1.0176879144531581E-2</v>
      </c>
    </row>
    <row r="39" spans="4:10" x14ac:dyDescent="0.2">
      <c r="D39" s="32">
        <v>2020</v>
      </c>
      <c r="E39" s="32" t="s">
        <v>23</v>
      </c>
      <c r="F39" s="29">
        <v>43909</v>
      </c>
      <c r="G39" s="36">
        <f>'1. Áncash'!F39*$T$16+'2. Apurímac'!F39*$T$17+'3. Ayacucho'!F39*$T$18+'4. Huancavelica'!F39*$T$19+'5. Huánuco'!F39*$T$20+'6. Ica'!F39*$T$21+'7. Junín'!F39*$T$22+'8. Pasco'!F39*$T$23</f>
        <v>185.006130349795</v>
      </c>
      <c r="H39" s="53">
        <f t="shared" si="1"/>
        <v>-8.5842661981576307E-2</v>
      </c>
      <c r="I39" s="36">
        <f t="shared" si="0"/>
        <v>855.99164378560499</v>
      </c>
      <c r="J39" s="54">
        <f t="shared" si="5"/>
        <v>-1.9621624509525315E-2</v>
      </c>
    </row>
    <row r="40" spans="4:10" x14ac:dyDescent="0.2">
      <c r="D40" s="32">
        <v>2020</v>
      </c>
      <c r="E40" s="32" t="s">
        <v>24</v>
      </c>
      <c r="F40" s="29">
        <v>43999</v>
      </c>
      <c r="G40" s="36">
        <f>'1. Áncash'!F40*$T$16+'2. Apurímac'!F40*$T$17+'3. Ayacucho'!F40*$T$18+'4. Huancavelica'!F40*$T$19+'5. Huánuco'!F40*$T$20+'6. Ica'!F40*$T$21+'7. Junín'!F40*$T$22+'8. Pasco'!F40*$T$23</f>
        <v>166.88358191927102</v>
      </c>
      <c r="H40" s="53">
        <f t="shared" si="1"/>
        <v>-0.25907016370517577</v>
      </c>
      <c r="I40" s="36">
        <f t="shared" si="0"/>
        <v>797.63988796519538</v>
      </c>
      <c r="J40" s="54">
        <f t="shared" si="5"/>
        <v>-8.0648525505852331E-2</v>
      </c>
    </row>
    <row r="41" spans="4:10" x14ac:dyDescent="0.2">
      <c r="D41" s="32">
        <v>2020</v>
      </c>
      <c r="E41" s="32" t="s">
        <v>25</v>
      </c>
      <c r="F41" s="29">
        <v>44089</v>
      </c>
      <c r="G41" s="36">
        <f>'1. Áncash'!F41*$T$16+'2. Apurímac'!F41*$T$17+'3. Ayacucho'!F41*$T$18+'4. Huancavelica'!F41*$T$19+'5. Huánuco'!F41*$T$20+'6. Ica'!F41*$T$21+'7. Junín'!F41*$T$22+'8. Pasco'!F41*$T$23</f>
        <v>197.54185047574856</v>
      </c>
      <c r="H41" s="53">
        <f t="shared" si="1"/>
        <v>-9.1925970128660106E-2</v>
      </c>
      <c r="I41" s="36">
        <f t="shared" si="0"/>
        <v>777.64237052868555</v>
      </c>
      <c r="J41" s="54">
        <f t="shared" si="5"/>
        <v>-0.11432866667463493</v>
      </c>
    </row>
    <row r="42" spans="4:10" x14ac:dyDescent="0.2">
      <c r="D42" s="32">
        <v>2020</v>
      </c>
      <c r="E42" s="32" t="s">
        <v>27</v>
      </c>
      <c r="F42" s="29">
        <v>44179</v>
      </c>
      <c r="G42" s="36">
        <f>'1. Áncash'!F42*$T$16+'2. Apurímac'!F42*$T$17+'3. Ayacucho'!F42*$T$18+'4. Huancavelica'!F42*$T$19+'5. Huánuco'!F42*$T$20+'6. Ica'!F42*$T$21+'7. Junín'!F42*$T$22+'8. Pasco'!F42*$T$23</f>
        <v>232.20442225636424</v>
      </c>
      <c r="H42" s="53">
        <f t="shared" si="1"/>
        <v>1.7499672830024293E-2</v>
      </c>
      <c r="I42" s="36">
        <f t="shared" si="0"/>
        <v>781.63598500117882</v>
      </c>
      <c r="J42" s="54">
        <f t="shared" si="5"/>
        <v>-0.10502878457939679</v>
      </c>
    </row>
    <row r="43" spans="4:10" x14ac:dyDescent="0.2">
      <c r="D43" s="32">
        <v>2021</v>
      </c>
      <c r="E43" s="32" t="s">
        <v>23</v>
      </c>
      <c r="F43" s="29">
        <v>44269</v>
      </c>
      <c r="G43" s="36">
        <f>'1. Áncash'!F43*$T$16+'2. Apurímac'!F43*$T$17+'3. Ayacucho'!F43*$T$18+'4. Huancavelica'!F43*$T$19+'5. Huánuco'!F43*$T$20+'6. Ica'!F43*$T$21+'7. Junín'!F43*$T$22+'8. Pasco'!F43*$T$23</f>
        <v>194.64833240794965</v>
      </c>
      <c r="H43" s="53">
        <f t="shared" si="1"/>
        <v>5.2118284080229893E-2</v>
      </c>
      <c r="I43" s="36">
        <f t="shared" si="0"/>
        <v>791.27818705933339</v>
      </c>
      <c r="J43" s="54">
        <f t="shared" si="5"/>
        <v>-7.5600570631832009E-2</v>
      </c>
    </row>
    <row r="44" spans="4:10" x14ac:dyDescent="0.2">
      <c r="D44" s="32">
        <v>2021</v>
      </c>
      <c r="E44" s="32" t="s">
        <v>24</v>
      </c>
      <c r="F44" s="29">
        <v>44359</v>
      </c>
      <c r="G44" s="36">
        <f>'1. Áncash'!F44*$T$16+'2. Apurímac'!F44*$T$17+'3. Ayacucho'!F44*$T$18+'4. Huancavelica'!F44*$T$19+'5. Huánuco'!F44*$T$20+'6. Ica'!F44*$T$21+'7. Junín'!F44*$T$22+'8. Pasco'!F44*$T$23</f>
        <v>229.85129984712148</v>
      </c>
      <c r="H44" s="53">
        <f t="shared" si="1"/>
        <v>0.37731523499004682</v>
      </c>
      <c r="I44" s="36">
        <f t="shared" si="0"/>
        <v>854.24590498718396</v>
      </c>
      <c r="J44" s="54">
        <f t="shared" si="5"/>
        <v>7.0966883522327828E-2</v>
      </c>
    </row>
    <row r="45" spans="4:10" x14ac:dyDescent="0.2">
      <c r="D45" s="32">
        <v>2021</v>
      </c>
      <c r="E45" s="32" t="s">
        <v>25</v>
      </c>
      <c r="F45" s="29">
        <v>44449</v>
      </c>
      <c r="G45" s="36">
        <f>'1. Áncash'!F45*$T$16+'2. Apurímac'!F45*$T$17+'3. Ayacucho'!F45*$T$18+'4. Huancavelica'!F45*$T$19+'5. Huánuco'!F45*$T$20+'6. Ica'!F45*$T$21+'7. Junín'!F45*$T$22+'8. Pasco'!F45*$T$23</f>
        <v>215.29344143842647</v>
      </c>
      <c r="H45" s="53">
        <f t="shared" si="1"/>
        <v>8.98624312768459E-2</v>
      </c>
      <c r="I45" s="36">
        <f t="shared" si="0"/>
        <v>871.9974959498619</v>
      </c>
      <c r="J45" s="54">
        <f t="shared" si="5"/>
        <v>0.12133485648040043</v>
      </c>
    </row>
    <row r="46" spans="4:10" x14ac:dyDescent="0.2">
      <c r="D46" s="32">
        <v>2021</v>
      </c>
      <c r="E46" s="32" t="s">
        <v>27</v>
      </c>
      <c r="F46" s="29">
        <v>44539</v>
      </c>
      <c r="G46" s="36">
        <f>'1. Áncash'!F46*$T$16+'2. Apurímac'!F46*$T$17+'3. Ayacucho'!F46*$T$18+'4. Huancavelica'!F46*$T$19+'5. Huánuco'!F46*$T$20+'6. Ica'!F46*$T$21+'7. Junín'!F46*$T$22+'8. Pasco'!F46*$T$23</f>
        <v>217.45766217665442</v>
      </c>
      <c r="H46" s="53">
        <f t="shared" si="1"/>
        <v>-6.3507662500194462E-2</v>
      </c>
      <c r="I46" s="36">
        <f t="shared" si="0"/>
        <v>857.25073587015208</v>
      </c>
      <c r="J46" s="54">
        <f t="shared" si="5"/>
        <v>9.6739086121859108E-2</v>
      </c>
    </row>
    <row r="47" spans="4:10" x14ac:dyDescent="0.2">
      <c r="D47" s="32">
        <v>2022</v>
      </c>
      <c r="E47" s="32" t="s">
        <v>23</v>
      </c>
      <c r="F47" s="29">
        <v>44629</v>
      </c>
      <c r="G47" s="36">
        <v>218</v>
      </c>
      <c r="H47" s="53">
        <f t="shared" si="1"/>
        <v>0.11996849550762789</v>
      </c>
      <c r="I47" s="36">
        <f t="shared" si="0"/>
        <v>880.60240346220235</v>
      </c>
      <c r="J47" s="54">
        <f t="shared" si="5"/>
        <v>0.11288598354370039</v>
      </c>
    </row>
    <row r="48" spans="4:10" x14ac:dyDescent="0.2">
      <c r="D48" s="32">
        <v>2022</v>
      </c>
      <c r="E48" s="32" t="s">
        <v>24</v>
      </c>
      <c r="F48" s="29">
        <v>44719</v>
      </c>
      <c r="G48" s="36">
        <v>219</v>
      </c>
      <c r="H48" s="53">
        <f t="shared" si="1"/>
        <v>-4.7210086931589679E-2</v>
      </c>
      <c r="I48" s="36">
        <f t="shared" si="0"/>
        <v>869.75110361508086</v>
      </c>
      <c r="J48" s="54">
        <f t="shared" si="5"/>
        <v>1.8150743875242181E-2</v>
      </c>
    </row>
    <row r="49" spans="3:21" x14ac:dyDescent="0.2">
      <c r="D49" s="32">
        <v>2022</v>
      </c>
      <c r="E49" s="32" t="s">
        <v>25</v>
      </c>
      <c r="F49" s="29">
        <v>44809</v>
      </c>
      <c r="G49" s="36">
        <f>'1. Áncash'!F49*$T$16+'2. Apurímac'!F49*$T$17+'3. Ayacucho'!F49*$T$18+'4. Huancavelica'!F49*$T$19+'5. Huánuco'!F49*$T$20+'6. Ica'!F49*$T$21+'7. Junín'!F49*$T$22+'8. Pasco'!F49*$T$23</f>
        <v>215.41671090761119</v>
      </c>
      <c r="H49" s="53">
        <f t="shared" si="1"/>
        <v>5.7256490658108561E-4</v>
      </c>
      <c r="I49" s="36">
        <f t="shared" si="0"/>
        <v>869.87437308426559</v>
      </c>
      <c r="J49" s="54">
        <f t="shared" si="5"/>
        <v>-2.434780920194779E-3</v>
      </c>
    </row>
    <row r="50" spans="3:21" x14ac:dyDescent="0.2">
      <c r="D50" s="32">
        <v>2022</v>
      </c>
      <c r="E50" s="32" t="s">
        <v>27</v>
      </c>
      <c r="F50" s="29">
        <v>44899</v>
      </c>
      <c r="G50" s="76">
        <v>220</v>
      </c>
      <c r="H50" s="53">
        <f t="shared" si="1"/>
        <v>1.1691185299694151E-2</v>
      </c>
      <c r="I50" s="36">
        <f t="shared" si="0"/>
        <v>872.41671090761122</v>
      </c>
      <c r="J50" s="77">
        <f>+I50/I46-1</f>
        <v>1.7691410928991402E-2</v>
      </c>
    </row>
    <row r="52" spans="3:21" x14ac:dyDescent="0.2">
      <c r="D52" s="26" t="s">
        <v>39</v>
      </c>
    </row>
    <row r="53" spans="3:21" x14ac:dyDescent="0.2">
      <c r="D53" s="26" t="s">
        <v>40</v>
      </c>
    </row>
    <row r="56" spans="3:21" ht="15" x14ac:dyDescent="0.25">
      <c r="C56" s="51" t="s">
        <v>41</v>
      </c>
      <c r="D56" s="27"/>
      <c r="E56" s="27"/>
      <c r="F56" s="27"/>
      <c r="G56" s="27"/>
      <c r="H56" s="30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8" spans="3:21" x14ac:dyDescent="0.2">
      <c r="D58" s="46" t="s">
        <v>42</v>
      </c>
      <c r="E58" s="40"/>
      <c r="F58" s="41"/>
      <c r="G58" s="47">
        <v>2013</v>
      </c>
      <c r="H58" s="47">
        <v>2014</v>
      </c>
      <c r="I58" s="47">
        <v>2015</v>
      </c>
      <c r="J58" s="47">
        <v>2016</v>
      </c>
      <c r="K58" s="47">
        <v>2017</v>
      </c>
      <c r="L58" s="47">
        <v>2018</v>
      </c>
      <c r="M58" s="47">
        <v>2019</v>
      </c>
      <c r="N58" s="47">
        <v>2020</v>
      </c>
      <c r="O58" s="47">
        <v>2021</v>
      </c>
    </row>
    <row r="59" spans="3:21" x14ac:dyDescent="0.2">
      <c r="D59" s="37" t="s">
        <v>43</v>
      </c>
      <c r="E59" s="38"/>
      <c r="F59" s="39"/>
      <c r="G59" s="58">
        <f>'1. Áncash'!F59+'2. Apurímac'!F59+'3. Ayacucho'!F59+'4. Huancavelica'!F59+'5. Huánuco'!F59+'6. Ica'!F59+'7. Junín'!F59+'8. Pasco'!F59</f>
        <v>6215508</v>
      </c>
      <c r="H59" s="58">
        <f>'1. Áncash'!G59+'2. Apurímac'!G59+'3. Ayacucho'!G59+'4. Huancavelica'!G59+'5. Huánuco'!G59+'6. Ica'!G59+'7. Junín'!G59+'8. Pasco'!G59</f>
        <v>6184885</v>
      </c>
      <c r="I59" s="58">
        <f>'1. Áncash'!H59+'2. Apurímac'!H59+'3. Ayacucho'!H59+'4. Huancavelica'!H59+'5. Huánuco'!H59+'6. Ica'!H59+'7. Junín'!H59+'8. Pasco'!H59</f>
        <v>6410934</v>
      </c>
      <c r="J59" s="58">
        <f>'1. Áncash'!I59+'2. Apurímac'!I59+'3. Ayacucho'!I59+'4. Huancavelica'!I59+'5. Huánuco'!I59+'6. Ica'!I59+'7. Junín'!I59+'8. Pasco'!I59</f>
        <v>6488418</v>
      </c>
      <c r="K59" s="58">
        <f>'1. Áncash'!J59+'2. Apurímac'!J59+'3. Ayacucho'!J59+'4. Huancavelica'!J59+'5. Huánuco'!J59+'6. Ica'!J59+'7. Junín'!J59+'8. Pasco'!J59</f>
        <v>6940464</v>
      </c>
      <c r="L59" s="58">
        <f>'1. Áncash'!K59+'2. Apurímac'!K59+'3. Ayacucho'!K59+'4. Huancavelica'!K59+'5. Huánuco'!K59+'6. Ica'!K59+'7. Junín'!K59+'8. Pasco'!K59</f>
        <v>7564548</v>
      </c>
      <c r="M59" s="58">
        <f>'1. Áncash'!L59+'2. Apurímac'!L59+'3. Ayacucho'!L59+'4. Huancavelica'!L59+'5. Huánuco'!L59+'6. Ica'!L59+'7. Junín'!L59+'8. Pasco'!L59</f>
        <v>7684305</v>
      </c>
      <c r="N59" s="58">
        <f>'1. Áncash'!M59+'2. Apurímac'!M59+'3. Ayacucho'!M59+'4. Huancavelica'!M59+'5. Huánuco'!M59+'6. Ica'!M59+'7. Junín'!M59+'8. Pasco'!M59</f>
        <v>7716608</v>
      </c>
      <c r="O59" s="58">
        <f>'1. Áncash'!N59+'2. Apurímac'!N59+'3. Ayacucho'!N59+'4. Huancavelica'!N59+'5. Huánuco'!N59+'6. Ica'!N59+'7. Junín'!N59+'8. Pasco'!N59</f>
        <v>8170803</v>
      </c>
      <c r="Q59" s="74"/>
    </row>
    <row r="60" spans="3:21" x14ac:dyDescent="0.2">
      <c r="D60" s="37" t="s">
        <v>44</v>
      </c>
      <c r="E60" s="38"/>
      <c r="F60" s="39"/>
      <c r="G60" s="58">
        <f>'1. Áncash'!F60+'2. Apurímac'!F60+'3. Ayacucho'!F60+'4. Huancavelica'!F60+'5. Huánuco'!F60+'6. Ica'!F60+'7. Junín'!F60+'8. Pasco'!F60</f>
        <v>568288</v>
      </c>
      <c r="H60" s="58">
        <f>'1. Áncash'!G60+'2. Apurímac'!G60+'3. Ayacucho'!G60+'4. Huancavelica'!G60+'5. Huánuco'!G60+'6. Ica'!G60+'7. Junín'!G60+'8. Pasco'!G60</f>
        <v>256828</v>
      </c>
      <c r="I60" s="58">
        <f>'1. Áncash'!H60+'2. Apurímac'!H60+'3. Ayacucho'!H60+'4. Huancavelica'!H60+'5. Huánuco'!H60+'6. Ica'!H60+'7. Junín'!H60+'8. Pasco'!H60</f>
        <v>439073</v>
      </c>
      <c r="J60" s="58">
        <f>'1. Áncash'!I60+'2. Apurímac'!I60+'3. Ayacucho'!I60+'4. Huancavelica'!I60+'5. Huánuco'!I60+'6. Ica'!I60+'7. Junín'!I60+'8. Pasco'!I60</f>
        <v>401013</v>
      </c>
      <c r="K60" s="58">
        <f>'1. Áncash'!J60+'2. Apurímac'!J60+'3. Ayacucho'!J60+'4. Huancavelica'!J60+'5. Huánuco'!J60+'6. Ica'!J60+'7. Junín'!J60+'8. Pasco'!J60</f>
        <v>407229</v>
      </c>
      <c r="L60" s="58">
        <f>'1. Áncash'!K60+'2. Apurímac'!K60+'3. Ayacucho'!K60+'4. Huancavelica'!K60+'5. Huánuco'!K60+'6. Ica'!K60+'7. Junín'!K60+'8. Pasco'!K60</f>
        <v>666121</v>
      </c>
      <c r="M60" s="58">
        <f>'1. Áncash'!L60+'2. Apurímac'!L60+'3. Ayacucho'!L60+'4. Huancavelica'!L60+'5. Huánuco'!L60+'6. Ica'!L60+'7. Junín'!L60+'8. Pasco'!L60</f>
        <v>512515</v>
      </c>
      <c r="N60" s="58">
        <f>'1. Áncash'!M60+'2. Apurímac'!M60+'3. Ayacucho'!M60+'4. Huancavelica'!M60+'5. Huánuco'!M60+'6. Ica'!M60+'7. Junín'!M60+'8. Pasco'!M60</f>
        <v>522144</v>
      </c>
      <c r="O60" s="58">
        <f>'1. Áncash'!N60+'2. Apurímac'!N60+'3. Ayacucho'!N60+'4. Huancavelica'!N60+'5. Huánuco'!N60+'6. Ica'!N60+'7. Junín'!N60+'8. Pasco'!N60</f>
        <v>578990</v>
      </c>
      <c r="Q60" s="74"/>
    </row>
    <row r="61" spans="3:21" x14ac:dyDescent="0.2">
      <c r="D61" s="37" t="s">
        <v>45</v>
      </c>
      <c r="E61" s="38"/>
      <c r="F61" s="39"/>
      <c r="G61" s="58">
        <f>'1. Áncash'!F61+'2. Apurímac'!F61+'3. Ayacucho'!F61+'4. Huancavelica'!F61+'5. Huánuco'!F61+'6. Ica'!F61+'7. Junín'!F61+'8. Pasco'!F61</f>
        <v>18156504</v>
      </c>
      <c r="H61" s="58">
        <f>'1. Áncash'!G61+'2. Apurímac'!G61+'3. Ayacucho'!G61+'4. Huancavelica'!G61+'5. Huánuco'!G61+'6. Ica'!G61+'7. Junín'!G61+'8. Pasco'!G61</f>
        <v>17535154</v>
      </c>
      <c r="I61" s="58">
        <f>'1. Áncash'!H61+'2. Apurímac'!H61+'3. Ayacucho'!H61+'4. Huancavelica'!H61+'5. Huánuco'!H61+'6. Ica'!H61+'7. Junín'!H61+'8. Pasco'!H61</f>
        <v>20944999</v>
      </c>
      <c r="J61" s="58">
        <f>'1. Áncash'!I61+'2. Apurímac'!I61+'3. Ayacucho'!I61+'4. Huancavelica'!I61+'5. Huánuco'!I61+'6. Ica'!I61+'7. Junín'!I61+'8. Pasco'!I61</f>
        <v>24515207</v>
      </c>
      <c r="K61" s="58">
        <f>'1. Áncash'!J61+'2. Apurímac'!J61+'3. Ayacucho'!J61+'4. Huancavelica'!J61+'5. Huánuco'!J61+'6. Ica'!J61+'7. Junín'!J61+'8. Pasco'!J61</f>
        <v>27193939</v>
      </c>
      <c r="L61" s="58">
        <f>'1. Áncash'!K61+'2. Apurímac'!K61+'3. Ayacucho'!K61+'4. Huancavelica'!K61+'5. Huánuco'!K61+'6. Ica'!K61+'7. Junín'!K61+'8. Pasco'!K61</f>
        <v>26730344</v>
      </c>
      <c r="M61" s="58">
        <f>'1. Áncash'!L61+'2. Apurímac'!L61+'3. Ayacucho'!L61+'4. Huancavelica'!L61+'5. Huánuco'!L61+'6. Ica'!L61+'7. Junín'!L61+'8. Pasco'!L61</f>
        <v>25846207</v>
      </c>
      <c r="N61" s="58">
        <f>'1. Áncash'!M61+'2. Apurímac'!M61+'3. Ayacucho'!M61+'4. Huancavelica'!M61+'5. Huánuco'!M61+'6. Ica'!M61+'7. Junín'!M61+'8. Pasco'!M61</f>
        <v>22135864</v>
      </c>
      <c r="O61" s="58">
        <f>'1. Áncash'!N61+'2. Apurímac'!N61+'3. Ayacucho'!N61+'4. Huancavelica'!N61+'5. Huánuco'!N61+'6. Ica'!N61+'7. Junín'!N61+'8. Pasco'!N61</f>
        <v>25772997</v>
      </c>
      <c r="Q61" s="74"/>
    </row>
    <row r="62" spans="3:21" x14ac:dyDescent="0.2">
      <c r="D62" s="37" t="s">
        <v>46</v>
      </c>
      <c r="E62" s="38"/>
      <c r="F62" s="39"/>
      <c r="G62" s="58">
        <f>'1. Áncash'!F62+'2. Apurímac'!F62+'3. Ayacucho'!F62+'4. Huancavelica'!F62+'5. Huánuco'!F62+'6. Ica'!F62+'7. Junín'!F62+'8. Pasco'!F62</f>
        <v>6970402</v>
      </c>
      <c r="H62" s="58">
        <f>'1. Áncash'!G62+'2. Apurímac'!G62+'3. Ayacucho'!G62+'4. Huancavelica'!G62+'5. Huánuco'!G62+'6. Ica'!G62+'7. Junín'!G62+'8. Pasco'!G62</f>
        <v>6460762</v>
      </c>
      <c r="I62" s="58">
        <f>'1. Áncash'!H62+'2. Apurímac'!H62+'3. Ayacucho'!H62+'4. Huancavelica'!H62+'5. Huánuco'!H62+'6. Ica'!H62+'7. Junín'!H62+'8. Pasco'!H62</f>
        <v>6466035</v>
      </c>
      <c r="J62" s="58">
        <f>'1. Áncash'!I62+'2. Apurímac'!I62+'3. Ayacucho'!I62+'4. Huancavelica'!I62+'5. Huánuco'!I62+'6. Ica'!I62+'7. Junín'!I62+'8. Pasco'!I62</f>
        <v>6499461</v>
      </c>
      <c r="K62" s="58">
        <f>'1. Áncash'!J62+'2. Apurímac'!J62+'3. Ayacucho'!J62+'4. Huancavelica'!J62+'5. Huánuco'!J62+'6. Ica'!J62+'7. Junín'!J62+'8. Pasco'!J62</f>
        <v>6602617</v>
      </c>
      <c r="L62" s="58">
        <f>'1. Áncash'!K62+'2. Apurímac'!K62+'3. Ayacucho'!K62+'4. Huancavelica'!K62+'5. Huánuco'!K62+'6. Ica'!K62+'7. Junín'!K62+'8. Pasco'!K62</f>
        <v>7185073</v>
      </c>
      <c r="M62" s="58">
        <f>'1. Áncash'!L62+'2. Apurímac'!L62+'3. Ayacucho'!L62+'4. Huancavelica'!L62+'5. Huánuco'!L62+'6. Ica'!L62+'7. Junín'!L62+'8. Pasco'!L62</f>
        <v>7165006</v>
      </c>
      <c r="N62" s="58">
        <f>'1. Áncash'!M62+'2. Apurímac'!M62+'3. Ayacucho'!M62+'4. Huancavelica'!M62+'5. Huánuco'!M62+'6. Ica'!M62+'7. Junín'!M62+'8. Pasco'!M62</f>
        <v>6446553</v>
      </c>
      <c r="O62" s="58">
        <f>'1. Áncash'!N62+'2. Apurímac'!N62+'3. Ayacucho'!N62+'4. Huancavelica'!N62+'5. Huánuco'!N62+'6. Ica'!N62+'7. Junín'!N62+'8. Pasco'!N62</f>
        <v>7864003</v>
      </c>
      <c r="Q62" s="74"/>
    </row>
    <row r="63" spans="3:21" x14ac:dyDescent="0.2">
      <c r="D63" s="37" t="s">
        <v>47</v>
      </c>
      <c r="E63" s="38"/>
      <c r="F63" s="39"/>
      <c r="G63" s="58">
        <f>'1. Áncash'!F63+'2. Apurímac'!F63+'3. Ayacucho'!F63+'4. Huancavelica'!F63+'5. Huánuco'!F63+'6. Ica'!F63+'7. Junín'!F63+'8. Pasco'!F63</f>
        <v>1772649</v>
      </c>
      <c r="H63" s="58">
        <f>'1. Áncash'!G63+'2. Apurímac'!G63+'3. Ayacucho'!G63+'4. Huancavelica'!G63+'5. Huánuco'!G63+'6. Ica'!G63+'7. Junín'!G63+'8. Pasco'!G63</f>
        <v>1824282</v>
      </c>
      <c r="I63" s="58">
        <f>'1. Áncash'!H63+'2. Apurímac'!H63+'3. Ayacucho'!H63+'4. Huancavelica'!H63+'5. Huánuco'!H63+'6. Ica'!H63+'7. Junín'!H63+'8. Pasco'!H63</f>
        <v>1940152</v>
      </c>
      <c r="J63" s="58">
        <f>'1. Áncash'!I63+'2. Apurímac'!I63+'3. Ayacucho'!I63+'4. Huancavelica'!I63+'5. Huánuco'!I63+'6. Ica'!I63+'7. Junín'!I63+'8. Pasco'!I63</f>
        <v>2096688</v>
      </c>
      <c r="K63" s="58">
        <f>'1. Áncash'!J63+'2. Apurímac'!J63+'3. Ayacucho'!J63+'4. Huancavelica'!J63+'5. Huánuco'!J63+'6. Ica'!J63+'7. Junín'!J63+'8. Pasco'!J63</f>
        <v>2542439</v>
      </c>
      <c r="L63" s="58">
        <f>'1. Áncash'!K63+'2. Apurímac'!K63+'3. Ayacucho'!K63+'4. Huancavelica'!K63+'5. Huánuco'!K63+'6. Ica'!K63+'7. Junín'!K63+'8. Pasco'!K63</f>
        <v>2744570</v>
      </c>
      <c r="M63" s="58">
        <f>'1. Áncash'!L63+'2. Apurímac'!L63+'3. Ayacucho'!L63+'4. Huancavelica'!L63+'5. Huánuco'!L63+'6. Ica'!L63+'7. Junín'!L63+'8. Pasco'!L63</f>
        <v>2745388</v>
      </c>
      <c r="N63" s="58">
        <f>'1. Áncash'!M63+'2. Apurímac'!M63+'3. Ayacucho'!M63+'4. Huancavelica'!M63+'5. Huánuco'!M63+'6. Ica'!M63+'7. Junín'!M63+'8. Pasco'!M63</f>
        <v>2601328</v>
      </c>
      <c r="O63" s="58">
        <f>'1. Áncash'!N63+'2. Apurímac'!N63+'3. Ayacucho'!N63+'4. Huancavelica'!N63+'5. Huánuco'!N63+'6. Ica'!N63+'7. Junín'!N63+'8. Pasco'!N63</f>
        <v>2765994</v>
      </c>
      <c r="Q63" s="74"/>
    </row>
    <row r="64" spans="3:21" x14ac:dyDescent="0.2">
      <c r="D64" s="37" t="s">
        <v>48</v>
      </c>
      <c r="E64" s="38"/>
      <c r="F64" s="39"/>
      <c r="G64" s="58">
        <f>'1. Áncash'!F64+'2. Apurímac'!F64+'3. Ayacucho'!F64+'4. Huancavelica'!F64+'5. Huánuco'!F64+'6. Ica'!F64+'7. Junín'!F64+'8. Pasco'!F64</f>
        <v>6120713</v>
      </c>
      <c r="H64" s="58">
        <f>'1. Áncash'!G64+'2. Apurímac'!G64+'3. Ayacucho'!G64+'4. Huancavelica'!G64+'5. Huánuco'!G64+'6. Ica'!G64+'7. Junín'!G64+'8. Pasco'!G64</f>
        <v>6195544</v>
      </c>
      <c r="I64" s="58">
        <f>'1. Áncash'!H64+'2. Apurímac'!H64+'3. Ayacucho'!H64+'4. Huancavelica'!H64+'5. Huánuco'!H64+'6. Ica'!H64+'7. Junín'!H64+'8. Pasco'!H64</f>
        <v>6085869</v>
      </c>
      <c r="J64" s="58">
        <f>'1. Áncash'!I64+'2. Apurímac'!I64+'3. Ayacucho'!I64+'4. Huancavelica'!I64+'5. Huánuco'!I64+'6. Ica'!I64+'7. Junín'!I64+'8. Pasco'!I64</f>
        <v>5813682</v>
      </c>
      <c r="K64" s="58">
        <f>'1. Áncash'!J64+'2. Apurímac'!J64+'3. Ayacucho'!J64+'4. Huancavelica'!J64+'5. Huánuco'!J64+'6. Ica'!J64+'7. Junín'!J64+'8. Pasco'!J64</f>
        <v>5981556</v>
      </c>
      <c r="L64" s="58">
        <f>'1. Áncash'!K64+'2. Apurímac'!K64+'3. Ayacucho'!K64+'4. Huancavelica'!K64+'5. Huánuco'!K64+'6. Ica'!K64+'7. Junín'!K64+'8. Pasco'!K64</f>
        <v>6354616</v>
      </c>
      <c r="M64" s="58">
        <f>'1. Áncash'!L64+'2. Apurímac'!L64+'3. Ayacucho'!L64+'4. Huancavelica'!L64+'5. Huánuco'!L64+'6. Ica'!L64+'7. Junín'!L64+'8. Pasco'!L64</f>
        <v>6518240</v>
      </c>
      <c r="N64" s="58">
        <f>'1. Áncash'!M64+'2. Apurímac'!M64+'3. Ayacucho'!M64+'4. Huancavelica'!M64+'5. Huánuco'!M64+'6. Ica'!M64+'7. Junín'!M64+'8. Pasco'!M64</f>
        <v>5327696</v>
      </c>
      <c r="O64" s="58">
        <f>'1. Áncash'!N64+'2. Apurímac'!N64+'3. Ayacucho'!N64+'4. Huancavelica'!N64+'5. Huánuco'!N64+'6. Ica'!N64+'7. Junín'!N64+'8. Pasco'!N64</f>
        <v>7225444</v>
      </c>
      <c r="Q64" s="74"/>
    </row>
    <row r="65" spans="3:21" x14ac:dyDescent="0.2">
      <c r="D65" s="37" t="s">
        <v>49</v>
      </c>
      <c r="E65" s="38"/>
      <c r="F65" s="39"/>
      <c r="G65" s="58">
        <f>'1. Áncash'!F65+'2. Apurímac'!F65+'3. Ayacucho'!F65+'4. Huancavelica'!F65+'5. Huánuco'!F65+'6. Ica'!F65+'7. Junín'!F65+'8. Pasco'!F65</f>
        <v>5637090</v>
      </c>
      <c r="H65" s="58">
        <f>'1. Áncash'!G65+'2. Apurímac'!G65+'3. Ayacucho'!G65+'4. Huancavelica'!G65+'5. Huánuco'!G65+'6. Ica'!G65+'7. Junín'!G65+'8. Pasco'!G65</f>
        <v>5747063</v>
      </c>
      <c r="I65" s="58">
        <f>'1. Áncash'!H65+'2. Apurímac'!H65+'3. Ayacucho'!H65+'4. Huancavelica'!H65+'5. Huánuco'!H65+'6. Ica'!H65+'7. Junín'!H65+'8. Pasco'!H65</f>
        <v>5939298</v>
      </c>
      <c r="J65" s="58">
        <f>'1. Áncash'!I65+'2. Apurímac'!I65+'3. Ayacucho'!I65+'4. Huancavelica'!I65+'5. Huánuco'!I65+'6. Ica'!I65+'7. Junín'!I65+'8. Pasco'!I65</f>
        <v>6079909</v>
      </c>
      <c r="K65" s="58">
        <f>'1. Áncash'!J65+'2. Apurímac'!J65+'3. Ayacucho'!J65+'4. Huancavelica'!J65+'5. Huánuco'!J65+'6. Ica'!J65+'7. Junín'!J65+'8. Pasco'!J65</f>
        <v>6140837</v>
      </c>
      <c r="L65" s="58">
        <f>'1. Áncash'!K65+'2. Apurímac'!K65+'3. Ayacucho'!K65+'4. Huancavelica'!K65+'5. Huánuco'!K65+'6. Ica'!K65+'7. Junín'!K65+'8. Pasco'!K65</f>
        <v>6272441</v>
      </c>
      <c r="M65" s="58">
        <f>'1. Áncash'!L65+'2. Apurímac'!L65+'3. Ayacucho'!L65+'4. Huancavelica'!L65+'5. Huánuco'!L65+'6. Ica'!L65+'7. Junín'!L65+'8. Pasco'!L65</f>
        <v>6422264</v>
      </c>
      <c r="N65" s="58">
        <f>'1. Áncash'!M65+'2. Apurímac'!M65+'3. Ayacucho'!M65+'4. Huancavelica'!M65+'5. Huánuco'!M65+'6. Ica'!M65+'7. Junín'!M65+'8. Pasco'!M65</f>
        <v>5594895</v>
      </c>
      <c r="O65" s="58">
        <f>'1. Áncash'!N65+'2. Apurímac'!N65+'3. Ayacucho'!N65+'4. Huancavelica'!N65+'5. Huánuco'!N65+'6. Ica'!N65+'7. Junín'!N65+'8. Pasco'!N65</f>
        <v>6603943</v>
      </c>
      <c r="Q65" s="74"/>
    </row>
    <row r="66" spans="3:21" x14ac:dyDescent="0.2">
      <c r="D66" s="37" t="s">
        <v>50</v>
      </c>
      <c r="E66" s="38"/>
      <c r="F66" s="39"/>
      <c r="G66" s="58">
        <f>'1. Áncash'!F66+'2. Apurímac'!F66+'3. Ayacucho'!F66+'4. Huancavelica'!F66+'5. Huánuco'!F66+'6. Ica'!F66+'7. Junín'!F66+'8. Pasco'!F66</f>
        <v>2984101</v>
      </c>
      <c r="H66" s="58">
        <f>'1. Áncash'!G66+'2. Apurímac'!G66+'3. Ayacucho'!G66+'4. Huancavelica'!G66+'5. Huánuco'!G66+'6. Ica'!G66+'7. Junín'!G66+'8. Pasco'!G66</f>
        <v>3081290</v>
      </c>
      <c r="I66" s="58">
        <f>'1. Áncash'!H66+'2. Apurímac'!H66+'3. Ayacucho'!H66+'4. Huancavelica'!H66+'5. Huánuco'!H66+'6. Ica'!H66+'7. Junín'!H66+'8. Pasco'!H66</f>
        <v>3196447</v>
      </c>
      <c r="J66" s="58">
        <f>'1. Áncash'!I66+'2. Apurímac'!I66+'3. Ayacucho'!I66+'4. Huancavelica'!I66+'5. Huánuco'!I66+'6. Ica'!I66+'7. Junín'!I66+'8. Pasco'!I66</f>
        <v>3325308</v>
      </c>
      <c r="K66" s="58">
        <f>'1. Áncash'!J66+'2. Apurímac'!J66+'3. Ayacucho'!J66+'4. Huancavelica'!J66+'5. Huánuco'!J66+'6. Ica'!J66+'7. Junín'!J66+'8. Pasco'!J66</f>
        <v>3455735</v>
      </c>
      <c r="L66" s="58">
        <f>'1. Áncash'!K66+'2. Apurímac'!K66+'3. Ayacucho'!K66+'4. Huancavelica'!K66+'5. Huánuco'!K66+'6. Ica'!K66+'7. Junín'!K66+'8. Pasco'!K66</f>
        <v>3610882</v>
      </c>
      <c r="M66" s="58">
        <f>'1. Áncash'!L66+'2. Apurímac'!L66+'3. Ayacucho'!L66+'4. Huancavelica'!L66+'5. Huánuco'!L66+'6. Ica'!L66+'7. Junín'!L66+'8. Pasco'!L66</f>
        <v>3692654</v>
      </c>
      <c r="N66" s="58">
        <f>'1. Áncash'!M66+'2. Apurímac'!M66+'3. Ayacucho'!M66+'4. Huancavelica'!M66+'5. Huánuco'!M66+'6. Ica'!M66+'7. Junín'!M66+'8. Pasco'!M66</f>
        <v>2861314</v>
      </c>
      <c r="O66" s="58">
        <f>'1. Áncash'!N66+'2. Apurímac'!N66+'3. Ayacucho'!N66+'4. Huancavelica'!N66+'5. Huánuco'!N66+'6. Ica'!N66+'7. Junín'!N66+'8. Pasco'!N66</f>
        <v>3226739</v>
      </c>
      <c r="Q66" s="74"/>
    </row>
    <row r="67" spans="3:21" x14ac:dyDescent="0.2">
      <c r="D67" s="37" t="s">
        <v>51</v>
      </c>
      <c r="E67" s="38"/>
      <c r="F67" s="39"/>
      <c r="G67" s="58">
        <f>'1. Áncash'!F67+'2. Apurímac'!F67+'3. Ayacucho'!F67+'4. Huancavelica'!F67+'5. Huánuco'!F67+'6. Ica'!F67+'7. Junín'!F67+'8. Pasco'!F67</f>
        <v>1240695</v>
      </c>
      <c r="H67" s="58">
        <f>'1. Áncash'!G67+'2. Apurímac'!G67+'3. Ayacucho'!G67+'4. Huancavelica'!G67+'5. Huánuco'!G67+'6. Ica'!G67+'7. Junín'!G67+'8. Pasco'!G67</f>
        <v>1294537</v>
      </c>
      <c r="I67" s="58">
        <f>'1. Áncash'!H67+'2. Apurímac'!H67+'3. Ayacucho'!H67+'4. Huancavelica'!H67+'5. Huánuco'!H67+'6. Ica'!H67+'7. Junín'!H67+'8. Pasco'!H67</f>
        <v>1334810</v>
      </c>
      <c r="J67" s="58">
        <f>'1. Áncash'!I67+'2. Apurímac'!I67+'3. Ayacucho'!I67+'4. Huancavelica'!I67+'5. Huánuco'!I67+'6. Ica'!I67+'7. Junín'!I67+'8. Pasco'!I67</f>
        <v>1376725</v>
      </c>
      <c r="K67" s="58">
        <f>'1. Áncash'!J67+'2. Apurímac'!J67+'3. Ayacucho'!J67+'4. Huancavelica'!J67+'5. Huánuco'!J67+'6. Ica'!J67+'7. Junín'!J67+'8. Pasco'!J67</f>
        <v>1397552</v>
      </c>
      <c r="L67" s="58">
        <f>'1. Áncash'!K67+'2. Apurímac'!K67+'3. Ayacucho'!K67+'4. Huancavelica'!K67+'5. Huánuco'!K67+'6. Ica'!K67+'7. Junín'!K67+'8. Pasco'!K67</f>
        <v>1446991</v>
      </c>
      <c r="M67" s="58">
        <f>'1. Áncash'!L67+'2. Apurímac'!L67+'3. Ayacucho'!L67+'4. Huancavelica'!L67+'5. Huánuco'!L67+'6. Ica'!L67+'7. Junín'!L67+'8. Pasco'!L67</f>
        <v>1507631</v>
      </c>
      <c r="N67" s="58">
        <f>'1. Áncash'!M67+'2. Apurímac'!M67+'3. Ayacucho'!M67+'4. Huancavelica'!M67+'5. Huánuco'!M67+'6. Ica'!M67+'7. Junín'!M67+'8. Pasco'!M67</f>
        <v>768229</v>
      </c>
      <c r="O67" s="58">
        <f>'1. Áncash'!N67+'2. Apurímac'!N67+'3. Ayacucho'!N67+'4. Huancavelica'!N67+'5. Huánuco'!N67+'6. Ica'!N67+'7. Junín'!N67+'8. Pasco'!N67</f>
        <v>1096077</v>
      </c>
      <c r="Q67" s="74"/>
    </row>
    <row r="68" spans="3:21" x14ac:dyDescent="0.2">
      <c r="D68" s="37" t="s">
        <v>52</v>
      </c>
      <c r="E68" s="38"/>
      <c r="F68" s="39"/>
      <c r="G68" s="58">
        <f>'1. Áncash'!F68+'2. Apurímac'!F68+'3. Ayacucho'!F68+'4. Huancavelica'!F68+'5. Huánuco'!F68+'6. Ica'!F68+'7. Junín'!F68+'8. Pasco'!F68</f>
        <v>1426736</v>
      </c>
      <c r="H68" s="58">
        <f>'1. Áncash'!G68+'2. Apurímac'!G68+'3. Ayacucho'!G68+'4. Huancavelica'!G68+'5. Huánuco'!G68+'6. Ica'!G68+'7. Junín'!G68+'8. Pasco'!G68</f>
        <v>1547324</v>
      </c>
      <c r="I68" s="58">
        <f>'1. Áncash'!H68+'2. Apurímac'!H68+'3. Ayacucho'!H68+'4. Huancavelica'!H68+'5. Huánuco'!H68+'6. Ica'!H68+'7. Junín'!H68+'8. Pasco'!H68</f>
        <v>1699748</v>
      </c>
      <c r="J68" s="58">
        <f>'1. Áncash'!I68+'2. Apurímac'!I68+'3. Ayacucho'!I68+'4. Huancavelica'!I68+'5. Huánuco'!I68+'6. Ica'!I68+'7. Junín'!I68+'8. Pasco'!I68</f>
        <v>1900575</v>
      </c>
      <c r="K68" s="58">
        <f>'1. Áncash'!J68+'2. Apurímac'!J68+'3. Ayacucho'!J68+'4. Huancavelica'!J68+'5. Huánuco'!J68+'6. Ica'!J68+'7. Junín'!J68+'8. Pasco'!J68</f>
        <v>2107077</v>
      </c>
      <c r="L68" s="58">
        <f>'1. Áncash'!K68+'2. Apurímac'!K68+'3. Ayacucho'!K68+'4. Huancavelica'!K68+'5. Huánuco'!K68+'6. Ica'!K68+'7. Junín'!K68+'8. Pasco'!K68</f>
        <v>2271014</v>
      </c>
      <c r="M68" s="58">
        <f>'1. Áncash'!L68+'2. Apurímac'!L68+'3. Ayacucho'!L68+'4. Huancavelica'!L68+'5. Huánuco'!L68+'6. Ica'!L68+'7. Junín'!L68+'8. Pasco'!L68</f>
        <v>2445696</v>
      </c>
      <c r="N68" s="58">
        <f>'1. Áncash'!M68+'2. Apurímac'!M68+'3. Ayacucho'!M68+'4. Huancavelica'!M68+'5. Huánuco'!M68+'6. Ica'!M68+'7. Junín'!M68+'8. Pasco'!M68</f>
        <v>2625964</v>
      </c>
      <c r="O68" s="58">
        <f>'1. Áncash'!N68+'2. Apurímac'!N68+'3. Ayacucho'!N68+'4. Huancavelica'!N68+'5. Huánuco'!N68+'6. Ica'!N68+'7. Junín'!N68+'8. Pasco'!N68</f>
        <v>2849588</v>
      </c>
      <c r="Q68" s="74"/>
    </row>
    <row r="69" spans="3:21" x14ac:dyDescent="0.2">
      <c r="D69" s="37" t="s">
        <v>53</v>
      </c>
      <c r="E69" s="38"/>
      <c r="F69" s="39"/>
      <c r="G69" s="58">
        <f>'1. Áncash'!F69+'2. Apurímac'!F69+'3. Ayacucho'!F69+'4. Huancavelica'!F69+'5. Huánuco'!F69+'6. Ica'!F69+'7. Junín'!F69+'8. Pasco'!F69</f>
        <v>3324768</v>
      </c>
      <c r="H69" s="58">
        <f>'1. Áncash'!G69+'2. Apurímac'!G69+'3. Ayacucho'!G69+'4. Huancavelica'!G69+'5. Huánuco'!G69+'6. Ica'!G69+'7. Junín'!G69+'8. Pasco'!G69</f>
        <v>3580207</v>
      </c>
      <c r="I69" s="58">
        <f>'1. Áncash'!H69+'2. Apurímac'!H69+'3. Ayacucho'!H69+'4. Huancavelica'!H69+'5. Huánuco'!H69+'6. Ica'!H69+'7. Junín'!H69+'8. Pasco'!H69</f>
        <v>3748114</v>
      </c>
      <c r="J69" s="58">
        <f>'1. Áncash'!I69+'2. Apurímac'!I69+'3. Ayacucho'!I69+'4. Huancavelica'!I69+'5. Huánuco'!I69+'6. Ica'!I69+'7. Junín'!I69+'8. Pasco'!I69</f>
        <v>3986394</v>
      </c>
      <c r="K69" s="58">
        <f>'1. Áncash'!J69+'2. Apurímac'!J69+'3. Ayacucho'!J69+'4. Huancavelica'!J69+'5. Huánuco'!J69+'6. Ica'!J69+'7. Junín'!J69+'8. Pasco'!J69</f>
        <v>4189614</v>
      </c>
      <c r="L69" s="58">
        <f>'1. Áncash'!K69+'2. Apurímac'!K69+'3. Ayacucho'!K69+'4. Huancavelica'!K69+'5. Huánuco'!K69+'6. Ica'!K69+'7. Junín'!K69+'8. Pasco'!K69</f>
        <v>4405150</v>
      </c>
      <c r="M69" s="58">
        <f>'1. Áncash'!L69+'2. Apurímac'!L69+'3. Ayacucho'!L69+'4. Huancavelica'!L69+'5. Huánuco'!L69+'6. Ica'!L69+'7. Junín'!L69+'8. Pasco'!L69</f>
        <v>4553284</v>
      </c>
      <c r="N69" s="58">
        <f>'1. Áncash'!M69+'2. Apurímac'!M69+'3. Ayacucho'!M69+'4. Huancavelica'!M69+'5. Huánuco'!M69+'6. Ica'!M69+'7. Junín'!M69+'8. Pasco'!M69</f>
        <v>4780911</v>
      </c>
      <c r="O69" s="58">
        <f>'1. Áncash'!N69+'2. Apurímac'!N69+'3. Ayacucho'!N69+'4. Huancavelica'!N69+'5. Huánuco'!N69+'6. Ica'!N69+'7. Junín'!N69+'8. Pasco'!N69</f>
        <v>4993769</v>
      </c>
      <c r="Q69" s="74"/>
    </row>
    <row r="70" spans="3:21" x14ac:dyDescent="0.2">
      <c r="D70" s="37" t="s">
        <v>54</v>
      </c>
      <c r="E70" s="38"/>
      <c r="F70" s="39"/>
      <c r="G70" s="58">
        <f>'1. Áncash'!F70+'2. Apurímac'!F70+'3. Ayacucho'!F70+'4. Huancavelica'!F70+'5. Huánuco'!F70+'6. Ica'!F70+'7. Junín'!F70+'8. Pasco'!F70</f>
        <v>9504025</v>
      </c>
      <c r="H70" s="58">
        <f>'1. Áncash'!G70+'2. Apurímac'!G70+'3. Ayacucho'!G70+'4. Huancavelica'!G70+'5. Huánuco'!G70+'6. Ica'!G70+'7. Junín'!G70+'8. Pasco'!G70</f>
        <v>9966481</v>
      </c>
      <c r="I70" s="58">
        <f>'1. Áncash'!H70+'2. Apurímac'!H70+'3. Ayacucho'!H70+'4. Huancavelica'!H70+'5. Huánuco'!H70+'6. Ica'!H70+'7. Junín'!H70+'8. Pasco'!H70</f>
        <v>10472499</v>
      </c>
      <c r="J70" s="58">
        <f>'1. Áncash'!I70+'2. Apurímac'!I70+'3. Ayacucho'!I70+'4. Huancavelica'!I70+'5. Huánuco'!I70+'6. Ica'!I70+'7. Junín'!I70+'8. Pasco'!I70</f>
        <v>10901427</v>
      </c>
      <c r="K70" s="58">
        <f>'1. Áncash'!J70+'2. Apurímac'!J70+'3. Ayacucho'!J70+'4. Huancavelica'!J70+'5. Huánuco'!J70+'6. Ica'!J70+'7. Junín'!J70+'8. Pasco'!J70</f>
        <v>11210493</v>
      </c>
      <c r="L70" s="58">
        <f>'1. Áncash'!K70+'2. Apurímac'!K70+'3. Ayacucho'!K70+'4. Huancavelica'!K70+'5. Huánuco'!K70+'6. Ica'!K70+'7. Junín'!K70+'8. Pasco'!K70</f>
        <v>11679103</v>
      </c>
      <c r="M70" s="58">
        <f>'1. Áncash'!L70+'2. Apurímac'!L70+'3. Ayacucho'!L70+'4. Huancavelica'!L70+'5. Huánuco'!L70+'6. Ica'!L70+'7. Junín'!L70+'8. Pasco'!L70</f>
        <v>12107796</v>
      </c>
      <c r="N70" s="58">
        <f>'1. Áncash'!M70+'2. Apurímac'!M70+'3. Ayacucho'!M70+'4. Huancavelica'!M70+'5. Huánuco'!M70+'6. Ica'!M70+'7. Junín'!M70+'8. Pasco'!M70</f>
        <v>11624843</v>
      </c>
      <c r="O70" s="58">
        <f>'1. Áncash'!N70+'2. Apurímac'!N70+'3. Ayacucho'!N70+'4. Huancavelica'!N70+'5. Huánuco'!N70+'6. Ica'!N70+'7. Junín'!N70+'8. Pasco'!N70</f>
        <v>12494578</v>
      </c>
      <c r="Q70" s="74"/>
    </row>
    <row r="71" spans="3:21" x14ac:dyDescent="0.2">
      <c r="D71" s="45" t="s">
        <v>55</v>
      </c>
      <c r="E71" s="43"/>
      <c r="F71" s="44"/>
      <c r="G71" s="59">
        <f>'1. Áncash'!F71+'2. Apurímac'!F71+'3. Ayacucho'!F71+'4. Huancavelica'!F71+'5. Huánuco'!F71+'6. Ica'!F71+'7. Junín'!F71+'8. Pasco'!F71</f>
        <v>63921479</v>
      </c>
      <c r="H71" s="59">
        <f>'1. Áncash'!G71+'2. Apurímac'!G71+'3. Ayacucho'!G71+'4. Huancavelica'!G71+'5. Huánuco'!G71+'6. Ica'!G71+'7. Junín'!G71+'8. Pasco'!G71</f>
        <v>63674357</v>
      </c>
      <c r="I71" s="59">
        <f>'1. Áncash'!H71+'2. Apurímac'!H71+'3. Ayacucho'!H71+'4. Huancavelica'!H71+'5. Huánuco'!H71+'6. Ica'!H71+'7. Junín'!H71+'8. Pasco'!H71</f>
        <v>68677978</v>
      </c>
      <c r="J71" s="59">
        <f>'1. Áncash'!I71+'2. Apurímac'!I71+'3. Ayacucho'!I71+'4. Huancavelica'!I71+'5. Huánuco'!I71+'6. Ica'!I71+'7. Junín'!I71+'8. Pasco'!I71</f>
        <v>73384807</v>
      </c>
      <c r="K71" s="59">
        <f>'1. Áncash'!J71+'2. Apurímac'!J71+'3. Ayacucho'!J71+'4. Huancavelica'!J71+'5. Huánuco'!J71+'6. Ica'!J71+'7. Junín'!J71+'8. Pasco'!J71</f>
        <v>78169552</v>
      </c>
      <c r="L71" s="59">
        <f>'1. Áncash'!K71+'2. Apurímac'!K71+'3. Ayacucho'!K71+'4. Huancavelica'!K71+'5. Huánuco'!K71+'6. Ica'!K71+'7. Junín'!K71+'8. Pasco'!K71</f>
        <v>80930853</v>
      </c>
      <c r="M71" s="59">
        <f>'1. Áncash'!L71+'2. Apurímac'!L71+'3. Ayacucho'!L71+'4. Huancavelica'!L71+'5. Huánuco'!L71+'6. Ica'!L71+'7. Junín'!L71+'8. Pasco'!L71</f>
        <v>81200986</v>
      </c>
      <c r="N71" s="59">
        <f>'1. Áncash'!M71+'2. Apurímac'!M71+'3. Ayacucho'!M71+'4. Huancavelica'!M71+'5. Huánuco'!M71+'6. Ica'!M71+'7. Junín'!M71+'8. Pasco'!M71</f>
        <v>73006349</v>
      </c>
      <c r="O71" s="59">
        <f>'1. Áncash'!N71+'2. Apurímac'!N71+'3. Ayacucho'!N71+'4. Huancavelica'!N71+'5. Huánuco'!N71+'6. Ica'!N71+'7. Junín'!N71+'8. Pasco'!N71</f>
        <v>83642925</v>
      </c>
    </row>
    <row r="72" spans="3:21" x14ac:dyDescent="0.2">
      <c r="H72" s="60">
        <f t="shared" ref="H72" si="7">+H71/G71-1</f>
        <v>-3.8660244391404142E-3</v>
      </c>
      <c r="I72" s="60">
        <f t="shared" ref="I72" si="8">+I71/H71-1</f>
        <v>7.8581413864925231E-2</v>
      </c>
      <c r="J72" s="60">
        <f t="shared" ref="J72" si="9">+J71/I71-1</f>
        <v>6.8534763792841957E-2</v>
      </c>
      <c r="K72" s="60">
        <f t="shared" ref="K72" si="10">+K71/J71-1</f>
        <v>6.5200757426533862E-2</v>
      </c>
      <c r="L72" s="60">
        <f t="shared" ref="L72:M72" si="11">+L71/K71-1</f>
        <v>3.5324508447995173E-2</v>
      </c>
      <c r="M72" s="60">
        <f t="shared" si="11"/>
        <v>3.3378246983262194E-3</v>
      </c>
      <c r="N72" s="60">
        <f>+N71/M71-1</f>
        <v>-0.10091794944460408</v>
      </c>
      <c r="O72" s="60">
        <f>+O71/N71-1</f>
        <v>0.14569384917467931</v>
      </c>
    </row>
    <row r="74" spans="3:21" x14ac:dyDescent="0.2">
      <c r="C74" s="26"/>
      <c r="D74" s="26"/>
      <c r="E74" s="26"/>
      <c r="F74" s="26"/>
    </row>
    <row r="75" spans="3:21" ht="15" x14ac:dyDescent="0.25">
      <c r="C75" s="51" t="s">
        <v>56</v>
      </c>
      <c r="D75" s="35"/>
      <c r="E75" s="35"/>
      <c r="F75" s="35"/>
      <c r="G75" s="27"/>
      <c r="H75" s="30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7" spans="3:21" x14ac:dyDescent="0.2">
      <c r="D77" s="46" t="s">
        <v>42</v>
      </c>
      <c r="E77" s="40"/>
      <c r="F77" s="41"/>
      <c r="G77" s="61">
        <v>2013</v>
      </c>
      <c r="H77" s="61">
        <v>2014</v>
      </c>
      <c r="I77" s="61">
        <v>2015</v>
      </c>
      <c r="J77" s="61">
        <v>2016</v>
      </c>
      <c r="K77" s="61">
        <v>2017</v>
      </c>
      <c r="L77" s="61">
        <v>2018</v>
      </c>
      <c r="M77" s="61">
        <v>2019</v>
      </c>
      <c r="N77" s="61">
        <v>2020</v>
      </c>
      <c r="O77" s="61">
        <v>2021</v>
      </c>
    </row>
    <row r="78" spans="3:21" x14ac:dyDescent="0.2">
      <c r="D78" s="37" t="s">
        <v>43</v>
      </c>
      <c r="E78" s="38"/>
      <c r="F78" s="39"/>
      <c r="G78" s="36">
        <f>G59/G$71*100</f>
        <v>9.7236611186671684</v>
      </c>
      <c r="H78" s="36">
        <f t="shared" ref="H78:N78" si="12">H59/H$71*100</f>
        <v>9.7133057817921902</v>
      </c>
      <c r="I78" s="36">
        <f t="shared" si="12"/>
        <v>9.3347739503920746</v>
      </c>
      <c r="J78" s="36">
        <f t="shared" si="12"/>
        <v>8.8416366619319433</v>
      </c>
      <c r="K78" s="36">
        <f t="shared" si="12"/>
        <v>8.8787306853184997</v>
      </c>
      <c r="L78" s="36">
        <f t="shared" si="12"/>
        <v>9.3469273084271087</v>
      </c>
      <c r="M78" s="36">
        <f t="shared" si="12"/>
        <v>9.463314891274841</v>
      </c>
      <c r="N78" s="36">
        <f t="shared" si="12"/>
        <v>10.569776609428859</v>
      </c>
      <c r="O78" s="36">
        <f t="shared" ref="O78" si="13">O59/O$71*100</f>
        <v>9.7686720066281758</v>
      </c>
      <c r="P78" s="26" t="s">
        <v>43</v>
      </c>
    </row>
    <row r="79" spans="3:21" x14ac:dyDescent="0.2">
      <c r="D79" s="37" t="s">
        <v>44</v>
      </c>
      <c r="E79" s="38"/>
      <c r="F79" s="39"/>
      <c r="G79" s="36">
        <f t="shared" ref="G79:N89" si="14">G60/G$71*100</f>
        <v>0.88904075576849528</v>
      </c>
      <c r="H79" s="36">
        <f t="shared" si="14"/>
        <v>0.40334604399695784</v>
      </c>
      <c r="I79" s="36">
        <f t="shared" si="14"/>
        <v>0.63932138479673939</v>
      </c>
      <c r="J79" s="36">
        <f t="shared" si="14"/>
        <v>0.54645234673711141</v>
      </c>
      <c r="K79" s="36">
        <f t="shared" si="14"/>
        <v>0.52095603669316159</v>
      </c>
      <c r="L79" s="36">
        <f t="shared" si="14"/>
        <v>0.82307423597771789</v>
      </c>
      <c r="M79" s="36">
        <f t="shared" si="14"/>
        <v>0.63116844418613338</v>
      </c>
      <c r="N79" s="36">
        <f t="shared" si="14"/>
        <v>0.71520355031039828</v>
      </c>
      <c r="O79" s="36">
        <f t="shared" ref="O79" si="15">O60/O$71*100</f>
        <v>0.69221634704907797</v>
      </c>
      <c r="P79" s="26" t="s">
        <v>44</v>
      </c>
    </row>
    <row r="80" spans="3:21" x14ac:dyDescent="0.2">
      <c r="D80" s="37" t="s">
        <v>45</v>
      </c>
      <c r="E80" s="38"/>
      <c r="F80" s="39"/>
      <c r="G80" s="36">
        <f t="shared" si="14"/>
        <v>28.40438657559848</v>
      </c>
      <c r="H80" s="36">
        <f t="shared" si="14"/>
        <v>27.538800274025537</v>
      </c>
      <c r="I80" s="36">
        <f t="shared" si="14"/>
        <v>30.497401947389889</v>
      </c>
      <c r="J80" s="36">
        <f t="shared" si="14"/>
        <v>33.406379334076604</v>
      </c>
      <c r="K80" s="36">
        <f t="shared" si="14"/>
        <v>34.788403290324595</v>
      </c>
      <c r="L80" s="36">
        <f t="shared" si="14"/>
        <v>33.028620123403371</v>
      </c>
      <c r="M80" s="36">
        <f t="shared" si="14"/>
        <v>31.829917681048848</v>
      </c>
      <c r="N80" s="36">
        <f t="shared" si="14"/>
        <v>30.320464320164813</v>
      </c>
      <c r="O80" s="36">
        <f t="shared" ref="O80" si="16">O61/O$71*100</f>
        <v>30.813122568346333</v>
      </c>
      <c r="P80" s="26" t="s">
        <v>45</v>
      </c>
    </row>
    <row r="81" spans="4:16" x14ac:dyDescent="0.2">
      <c r="D81" s="37" t="s">
        <v>46</v>
      </c>
      <c r="E81" s="38"/>
      <c r="F81" s="39"/>
      <c r="G81" s="36">
        <f t="shared" si="14"/>
        <v>10.904631915666407</v>
      </c>
      <c r="H81" s="36">
        <f t="shared" si="14"/>
        <v>10.146568107472213</v>
      </c>
      <c r="I81" s="36">
        <f t="shared" si="14"/>
        <v>9.4150049088515679</v>
      </c>
      <c r="J81" s="36">
        <f t="shared" si="14"/>
        <v>8.8566847358472991</v>
      </c>
      <c r="K81" s="36">
        <f t="shared" si="14"/>
        <v>8.4465329927949444</v>
      </c>
      <c r="L81" s="36">
        <f t="shared" si="14"/>
        <v>8.878039380111316</v>
      </c>
      <c r="M81" s="36">
        <f t="shared" si="14"/>
        <v>8.8237918687342045</v>
      </c>
      <c r="N81" s="36">
        <f t="shared" si="14"/>
        <v>8.830126541460114</v>
      </c>
      <c r="O81" s="36">
        <f t="shared" ref="O81" si="17">O62/O$71*100</f>
        <v>9.4018746953194192</v>
      </c>
      <c r="P81" s="26" t="s">
        <v>46</v>
      </c>
    </row>
    <row r="82" spans="4:16" x14ac:dyDescent="0.2">
      <c r="D82" s="37" t="s">
        <v>47</v>
      </c>
      <c r="E82" s="38"/>
      <c r="F82" s="39"/>
      <c r="G82" s="36">
        <f t="shared" si="14"/>
        <v>2.77316643439993</v>
      </c>
      <c r="H82" s="36">
        <f t="shared" si="14"/>
        <v>2.8650183306915844</v>
      </c>
      <c r="I82" s="36">
        <f t="shared" si="14"/>
        <v>2.8249987208417817</v>
      </c>
      <c r="J82" s="36">
        <f t="shared" si="14"/>
        <v>2.8571145523350627</v>
      </c>
      <c r="K82" s="36">
        <f t="shared" si="14"/>
        <v>3.2524671498692994</v>
      </c>
      <c r="L82" s="36">
        <f t="shared" si="14"/>
        <v>3.3912530243564838</v>
      </c>
      <c r="M82" s="36">
        <f t="shared" si="14"/>
        <v>3.3809786496927514</v>
      </c>
      <c r="N82" s="36">
        <f t="shared" si="14"/>
        <v>3.5631531169980848</v>
      </c>
      <c r="O82" s="36">
        <f t="shared" ref="O82" si="18">O63/O$71*100</f>
        <v>3.3069073086576064</v>
      </c>
      <c r="P82" s="26" t="s">
        <v>47</v>
      </c>
    </row>
    <row r="83" spans="4:16" x14ac:dyDescent="0.2">
      <c r="D83" s="37" t="s">
        <v>48</v>
      </c>
      <c r="E83" s="38"/>
      <c r="F83" s="39"/>
      <c r="G83" s="36">
        <f t="shared" si="14"/>
        <v>9.5753619843495805</v>
      </c>
      <c r="H83" s="36">
        <f t="shared" si="14"/>
        <v>9.7300456445912751</v>
      </c>
      <c r="I83" s="36">
        <f t="shared" si="14"/>
        <v>8.8614562880695171</v>
      </c>
      <c r="J83" s="36">
        <f t="shared" si="14"/>
        <v>7.9221874903888487</v>
      </c>
      <c r="K83" s="36">
        <f t="shared" si="14"/>
        <v>7.6520279916661158</v>
      </c>
      <c r="L83" s="36">
        <f t="shared" si="14"/>
        <v>7.851907850273121</v>
      </c>
      <c r="M83" s="36">
        <f t="shared" si="14"/>
        <v>8.0272916883053611</v>
      </c>
      <c r="N83" s="36">
        <f t="shared" si="14"/>
        <v>7.2975790091900086</v>
      </c>
      <c r="O83" s="36">
        <f t="shared" ref="O83" si="19">O64/O$71*100</f>
        <v>8.6384401310690659</v>
      </c>
      <c r="P83" s="26" t="s">
        <v>48</v>
      </c>
    </row>
    <row r="84" spans="4:16" x14ac:dyDescent="0.2">
      <c r="D84" s="37" t="s">
        <v>49</v>
      </c>
      <c r="E84" s="38"/>
      <c r="F84" s="39"/>
      <c r="G84" s="36">
        <f t="shared" si="14"/>
        <v>8.8187727946657795</v>
      </c>
      <c r="H84" s="36">
        <f t="shared" si="14"/>
        <v>9.0257103028146801</v>
      </c>
      <c r="I84" s="36">
        <f t="shared" si="14"/>
        <v>8.6480385313615376</v>
      </c>
      <c r="J84" s="36">
        <f t="shared" si="14"/>
        <v>8.2849696668140052</v>
      </c>
      <c r="K84" s="36">
        <f t="shared" si="14"/>
        <v>7.8557914723625384</v>
      </c>
      <c r="L84" s="36">
        <f t="shared" si="14"/>
        <v>7.7503705539839052</v>
      </c>
      <c r="M84" s="36">
        <f t="shared" si="14"/>
        <v>7.909096079202782</v>
      </c>
      <c r="N84" s="36">
        <f t="shared" si="14"/>
        <v>7.6635732051194614</v>
      </c>
      <c r="O84" s="36">
        <f t="shared" ref="O84" si="20">O65/O$71*100</f>
        <v>7.8953994016828082</v>
      </c>
      <c r="P84" s="26" t="s">
        <v>49</v>
      </c>
    </row>
    <row r="85" spans="4:16" x14ac:dyDescent="0.2">
      <c r="D85" s="37" t="s">
        <v>50</v>
      </c>
      <c r="E85" s="38"/>
      <c r="F85" s="39"/>
      <c r="G85" s="36">
        <f t="shared" si="14"/>
        <v>4.6683854107943903</v>
      </c>
      <c r="H85" s="36">
        <f t="shared" si="14"/>
        <v>4.8391379908241561</v>
      </c>
      <c r="I85" s="36">
        <f t="shared" si="14"/>
        <v>4.654253216365805</v>
      </c>
      <c r="J85" s="36">
        <f t="shared" si="14"/>
        <v>4.5313303065578676</v>
      </c>
      <c r="K85" s="36">
        <f t="shared" si="14"/>
        <v>4.4208197585678883</v>
      </c>
      <c r="L85" s="36">
        <f t="shared" si="14"/>
        <v>4.4616878065031642</v>
      </c>
      <c r="M85" s="36">
        <f t="shared" si="14"/>
        <v>4.5475482280473791</v>
      </c>
      <c r="N85" s="36">
        <f t="shared" si="14"/>
        <v>3.9192673502957942</v>
      </c>
      <c r="O85" s="36">
        <f t="shared" ref="O85" si="21">O66/O$71*100</f>
        <v>3.8577548549384182</v>
      </c>
      <c r="P85" s="26" t="s">
        <v>50</v>
      </c>
    </row>
    <row r="86" spans="4:16" x14ac:dyDescent="0.2">
      <c r="D86" s="37" t="s">
        <v>51</v>
      </c>
      <c r="E86" s="38"/>
      <c r="F86" s="39"/>
      <c r="G86" s="36">
        <f t="shared" si="14"/>
        <v>1.9409672920740775</v>
      </c>
      <c r="H86" s="36">
        <f t="shared" si="14"/>
        <v>2.0330586141607996</v>
      </c>
      <c r="I86" s="36">
        <f t="shared" si="14"/>
        <v>1.9435778962508186</v>
      </c>
      <c r="J86" s="36">
        <f t="shared" si="14"/>
        <v>1.876035457857101</v>
      </c>
      <c r="K86" s="36">
        <f t="shared" si="14"/>
        <v>1.7878470123507937</v>
      </c>
      <c r="L86" s="36">
        <f t="shared" si="14"/>
        <v>1.7879349424378366</v>
      </c>
      <c r="M86" s="36">
        <f t="shared" si="14"/>
        <v>1.8566658784167966</v>
      </c>
      <c r="N86" s="36">
        <f t="shared" si="14"/>
        <v>1.0522769738834632</v>
      </c>
      <c r="O86" s="36">
        <f t="shared" ref="O86" si="22">O67/O$71*100</f>
        <v>1.3104240436354897</v>
      </c>
      <c r="P86" s="26" t="s">
        <v>51</v>
      </c>
    </row>
    <row r="87" spans="4:16" x14ac:dyDescent="0.2">
      <c r="D87" s="37" t="s">
        <v>52</v>
      </c>
      <c r="E87" s="38"/>
      <c r="F87" s="39"/>
      <c r="G87" s="36">
        <f t="shared" si="14"/>
        <v>2.232013436359944</v>
      </c>
      <c r="H87" s="36">
        <f t="shared" si="14"/>
        <v>2.4300583043186443</v>
      </c>
      <c r="I87" s="36">
        <f t="shared" si="14"/>
        <v>2.4749534705287917</v>
      </c>
      <c r="J87" s="36">
        <f t="shared" si="14"/>
        <v>2.5898753130194918</v>
      </c>
      <c r="K87" s="36">
        <f t="shared" si="14"/>
        <v>2.6955213968732994</v>
      </c>
      <c r="L87" s="36">
        <f t="shared" si="14"/>
        <v>2.806116475752455</v>
      </c>
      <c r="M87" s="36">
        <f t="shared" si="14"/>
        <v>3.0119043135756995</v>
      </c>
      <c r="N87" s="36">
        <f t="shared" si="14"/>
        <v>3.5968981273121878</v>
      </c>
      <c r="O87" s="36">
        <f t="shared" ref="O87" si="23">O68/O$71*100</f>
        <v>3.4068488159638131</v>
      </c>
      <c r="P87" s="26" t="s">
        <v>52</v>
      </c>
    </row>
    <row r="88" spans="4:16" x14ac:dyDescent="0.2">
      <c r="D88" s="37" t="s">
        <v>53</v>
      </c>
      <c r="E88" s="38"/>
      <c r="F88" s="39"/>
      <c r="G88" s="36">
        <f t="shared" si="14"/>
        <v>5.2013314648116946</v>
      </c>
      <c r="H88" s="36">
        <f t="shared" si="14"/>
        <v>5.6226826130336898</v>
      </c>
      <c r="I88" s="36">
        <f t="shared" si="14"/>
        <v>5.4575194394919428</v>
      </c>
      <c r="J88" s="36">
        <f t="shared" si="14"/>
        <v>5.4321788977383285</v>
      </c>
      <c r="K88" s="36">
        <f t="shared" si="14"/>
        <v>5.3596494962642227</v>
      </c>
      <c r="L88" s="36">
        <f t="shared" si="14"/>
        <v>5.4431033860473459</v>
      </c>
      <c r="M88" s="36">
        <f t="shared" si="14"/>
        <v>5.607424520682545</v>
      </c>
      <c r="N88" s="36">
        <f t="shared" si="14"/>
        <v>6.5486235998460902</v>
      </c>
      <c r="O88" s="36">
        <f t="shared" ref="O88" si="24">O69/O$71*100</f>
        <v>5.9703423810202718</v>
      </c>
      <c r="P88" s="26" t="s">
        <v>53</v>
      </c>
    </row>
    <row r="89" spans="4:16" x14ac:dyDescent="0.2">
      <c r="D89" s="37" t="s">
        <v>54</v>
      </c>
      <c r="E89" s="38"/>
      <c r="F89" s="39"/>
      <c r="G89" s="36">
        <f t="shared" si="14"/>
        <v>14.868280816844054</v>
      </c>
      <c r="H89" s="36">
        <f t="shared" si="14"/>
        <v>15.652267992278274</v>
      </c>
      <c r="I89" s="36">
        <f t="shared" si="14"/>
        <v>15.248700245659533</v>
      </c>
      <c r="J89" s="36">
        <f t="shared" si="14"/>
        <v>14.855155236696337</v>
      </c>
      <c r="K89" s="36">
        <f t="shared" si="14"/>
        <v>14.341252716914637</v>
      </c>
      <c r="L89" s="36">
        <f t="shared" si="14"/>
        <v>14.430964912726177</v>
      </c>
      <c r="M89" s="36">
        <f t="shared" si="14"/>
        <v>14.910897756832659</v>
      </c>
      <c r="N89" s="36">
        <f t="shared" si="14"/>
        <v>15.923057595990727</v>
      </c>
      <c r="O89" s="36">
        <f t="shared" ref="O89" si="25">O70/O$71*100</f>
        <v>14.937997445689518</v>
      </c>
    </row>
    <row r="90" spans="4:16" x14ac:dyDescent="0.2">
      <c r="D90" s="45" t="s">
        <v>55</v>
      </c>
      <c r="E90" s="43"/>
      <c r="F90" s="44"/>
      <c r="G90" s="62">
        <f>SUM(G78:G89)</f>
        <v>100</v>
      </c>
      <c r="H90" s="62">
        <f t="shared" ref="H90:N90" si="26">SUM(H78:H89)</f>
        <v>99.999999999999986</v>
      </c>
      <c r="I90" s="62">
        <f t="shared" si="26"/>
        <v>100</v>
      </c>
      <c r="J90" s="62">
        <f t="shared" si="26"/>
        <v>99.999999999999986</v>
      </c>
      <c r="K90" s="62">
        <f t="shared" si="26"/>
        <v>100</v>
      </c>
      <c r="L90" s="62">
        <f t="shared" si="26"/>
        <v>100.00000000000001</v>
      </c>
      <c r="M90" s="62">
        <f t="shared" si="26"/>
        <v>99.999999999999972</v>
      </c>
      <c r="N90" s="62">
        <f t="shared" si="26"/>
        <v>100.00000000000001</v>
      </c>
      <c r="O90" s="62">
        <f t="shared" ref="O90" si="27">SUM(O78:O89)</f>
        <v>100</v>
      </c>
    </row>
  </sheetData>
  <mergeCells count="3">
    <mergeCell ref="B2:Q3"/>
    <mergeCell ref="M13:R13"/>
    <mergeCell ref="M14:R14"/>
  </mergeCells>
  <conditionalFormatting sqref="O16:O2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{5A17F15A-5139-4013-8D4E-02A6D892CC10}</x14:id>
        </ext>
      </extLst>
    </cfRule>
  </conditionalFormatting>
  <conditionalFormatting sqref="O78:O8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{6F98DE06-8619-44E2-BD11-9B72FF87C36C}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17F15A-5139-4013-8D4E-02A6D892CC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O16:O23</xm:sqref>
        </x14:conditionalFormatting>
        <x14:conditionalFormatting xmlns:xm="http://schemas.microsoft.com/office/excel/2006/main">
          <x14:cfRule type="dataBar" id="{6F98DE06-8619-44E2-BD11-9B72FF87C36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O78:O88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B51" zoomScale="89" zoomScaleNormal="89" workbookViewId="0">
      <selection activeCell="N83" sqref="N83:N84"/>
    </sheetView>
  </sheetViews>
  <sheetFormatPr baseColWidth="10" defaultColWidth="0" defaultRowHeight="12" x14ac:dyDescent="0.2"/>
  <cols>
    <col min="1" max="1" width="11.7109375" style="23" customWidth="1"/>
    <col min="2" max="5" width="11.28515625" style="23" customWidth="1"/>
    <col min="6" max="6" width="12" style="23" customWidth="1"/>
    <col min="7" max="7" width="14.140625" style="23" customWidth="1"/>
    <col min="8" max="8" width="15.140625" style="23" bestFit="1" customWidth="1"/>
    <col min="9" max="9" width="14.140625" style="23" customWidth="1"/>
    <col min="10" max="10" width="12.7109375" style="23" customWidth="1"/>
    <col min="11" max="11" width="14.42578125" style="23" bestFit="1" customWidth="1"/>
    <col min="12" max="12" width="14.7109375" style="23" bestFit="1" customWidth="1"/>
    <col min="13" max="13" width="13" style="23" customWidth="1"/>
    <col min="14" max="14" width="12.5703125" style="23" bestFit="1" customWidth="1"/>
    <col min="15" max="16" width="11.2851562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4" t="s">
        <v>57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2:16" x14ac:dyDescent="0.2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ht="15" x14ac:dyDescent="0.25">
      <c r="B7" s="51" t="s">
        <v>58</v>
      </c>
      <c r="C7" s="27"/>
      <c r="D7" s="27"/>
      <c r="E7" s="27"/>
      <c r="F7" s="27"/>
      <c r="G7" s="30"/>
      <c r="H7" s="27"/>
      <c r="I7" s="27"/>
      <c r="J7" s="27"/>
      <c r="K7" s="27"/>
      <c r="L7" s="27"/>
      <c r="M7" s="27"/>
      <c r="N7" s="27"/>
      <c r="O7" s="27"/>
      <c r="P7" s="27"/>
    </row>
    <row r="8" spans="2:16" x14ac:dyDescent="0.2">
      <c r="F8" s="26" t="s">
        <v>15</v>
      </c>
      <c r="J8" s="26"/>
    </row>
    <row r="9" spans="2:16" x14ac:dyDescent="0.2">
      <c r="G9" s="26"/>
    </row>
    <row r="10" spans="2:16" x14ac:dyDescent="0.2">
      <c r="C10" s="34" t="s">
        <v>16</v>
      </c>
      <c r="D10" s="34" t="s">
        <v>17</v>
      </c>
      <c r="E10" s="34" t="s">
        <v>18</v>
      </c>
      <c r="F10" s="34" t="s">
        <v>19</v>
      </c>
      <c r="G10" s="34" t="s">
        <v>20</v>
      </c>
      <c r="H10" s="34" t="s">
        <v>21</v>
      </c>
      <c r="I10" s="34" t="s">
        <v>22</v>
      </c>
    </row>
    <row r="11" spans="2:16" x14ac:dyDescent="0.2">
      <c r="C11" s="32">
        <v>2013</v>
      </c>
      <c r="D11" s="32" t="s">
        <v>23</v>
      </c>
      <c r="E11" s="29">
        <v>41363</v>
      </c>
      <c r="F11" s="36">
        <v>100.1</v>
      </c>
      <c r="G11" s="33"/>
      <c r="H11" s="33"/>
      <c r="I11" s="33"/>
    </row>
    <row r="12" spans="2:16" x14ac:dyDescent="0.2">
      <c r="C12" s="32">
        <v>2013</v>
      </c>
      <c r="D12" s="32" t="s">
        <v>24</v>
      </c>
      <c r="E12" s="29">
        <v>41453</v>
      </c>
      <c r="F12" s="36">
        <v>125</v>
      </c>
      <c r="G12" s="32"/>
      <c r="H12" s="32"/>
      <c r="I12" s="32"/>
    </row>
    <row r="13" spans="2:16" x14ac:dyDescent="0.2">
      <c r="C13" s="32">
        <v>2013</v>
      </c>
      <c r="D13" s="32" t="s">
        <v>25</v>
      </c>
      <c r="E13" s="29">
        <v>41543</v>
      </c>
      <c r="F13" s="36">
        <v>116.5</v>
      </c>
      <c r="G13" s="32"/>
      <c r="H13" s="32"/>
      <c r="I13" s="32"/>
    </row>
    <row r="14" spans="2:16" x14ac:dyDescent="0.2">
      <c r="C14" s="32">
        <v>2013</v>
      </c>
      <c r="D14" s="32" t="s">
        <v>27</v>
      </c>
      <c r="E14" s="29">
        <v>41633</v>
      </c>
      <c r="F14" s="36">
        <v>130.1</v>
      </c>
      <c r="G14" s="32"/>
      <c r="H14" s="36">
        <f>+SUM(F11:F14)</f>
        <v>471.70000000000005</v>
      </c>
      <c r="I14" s="32"/>
    </row>
    <row r="15" spans="2:16" x14ac:dyDescent="0.2">
      <c r="C15" s="32">
        <v>2014</v>
      </c>
      <c r="D15" s="32" t="s">
        <v>23</v>
      </c>
      <c r="E15" s="29">
        <v>41723</v>
      </c>
      <c r="F15" s="36">
        <v>104.7</v>
      </c>
      <c r="G15" s="53">
        <f>+F15/F11-1</f>
        <v>4.5954045954045952E-2</v>
      </c>
      <c r="H15" s="36">
        <f t="shared" ref="H15:H50" si="0">+SUM(F12:F15)</f>
        <v>476.3</v>
      </c>
      <c r="I15" s="32"/>
    </row>
    <row r="16" spans="2:16" x14ac:dyDescent="0.2">
      <c r="C16" s="32">
        <v>2014</v>
      </c>
      <c r="D16" s="32" t="s">
        <v>24</v>
      </c>
      <c r="E16" s="29">
        <v>41813</v>
      </c>
      <c r="F16" s="36">
        <v>101.4</v>
      </c>
      <c r="G16" s="53">
        <f t="shared" ref="G16:G43" si="1">+F16/F12-1</f>
        <v>-0.18879999999999997</v>
      </c>
      <c r="H16" s="36">
        <f t="shared" si="0"/>
        <v>452.70000000000005</v>
      </c>
      <c r="I16" s="32"/>
    </row>
    <row r="17" spans="3:9" x14ac:dyDescent="0.2">
      <c r="C17" s="32">
        <v>2014</v>
      </c>
      <c r="D17" s="32" t="s">
        <v>25</v>
      </c>
      <c r="E17" s="29">
        <v>41903</v>
      </c>
      <c r="F17" s="36">
        <v>99.4</v>
      </c>
      <c r="G17" s="53">
        <f t="shared" si="1"/>
        <v>-0.14678111587982823</v>
      </c>
      <c r="H17" s="36">
        <f t="shared" si="0"/>
        <v>435.6</v>
      </c>
      <c r="I17" s="32"/>
    </row>
    <row r="18" spans="3:9" x14ac:dyDescent="0.2">
      <c r="C18" s="32">
        <v>2014</v>
      </c>
      <c r="D18" s="32" t="s">
        <v>27</v>
      </c>
      <c r="E18" s="29">
        <v>41993</v>
      </c>
      <c r="F18" s="36">
        <v>103.7</v>
      </c>
      <c r="G18" s="53">
        <f t="shared" si="1"/>
        <v>-0.20292083013066864</v>
      </c>
      <c r="H18" s="36">
        <f t="shared" si="0"/>
        <v>409.2</v>
      </c>
      <c r="I18" s="54">
        <f>+H18/H14-1</f>
        <v>-0.13249947000212015</v>
      </c>
    </row>
    <row r="19" spans="3:9" x14ac:dyDescent="0.2">
      <c r="C19" s="32">
        <v>2015</v>
      </c>
      <c r="D19" s="32" t="s">
        <v>23</v>
      </c>
      <c r="E19" s="29">
        <v>42083</v>
      </c>
      <c r="F19" s="36">
        <v>97.9</v>
      </c>
      <c r="G19" s="53">
        <f t="shared" si="1"/>
        <v>-6.4947468958930221E-2</v>
      </c>
      <c r="H19" s="36">
        <f t="shared" si="0"/>
        <v>402.4</v>
      </c>
      <c r="I19" s="54">
        <f t="shared" ref="I19:I43" si="2">+H19/H15-1</f>
        <v>-0.15515431450766326</v>
      </c>
    </row>
    <row r="20" spans="3:9" x14ac:dyDescent="0.2">
      <c r="C20" s="32">
        <v>2015</v>
      </c>
      <c r="D20" s="32" t="s">
        <v>24</v>
      </c>
      <c r="E20" s="29">
        <v>42173</v>
      </c>
      <c r="F20" s="36">
        <v>111.1</v>
      </c>
      <c r="G20" s="53">
        <f t="shared" si="1"/>
        <v>9.5660749506903286E-2</v>
      </c>
      <c r="H20" s="36">
        <f t="shared" si="0"/>
        <v>412.1</v>
      </c>
      <c r="I20" s="54">
        <f t="shared" si="2"/>
        <v>-8.9684117517119577E-2</v>
      </c>
    </row>
    <row r="21" spans="3:9" x14ac:dyDescent="0.2">
      <c r="C21" s="32">
        <v>2015</v>
      </c>
      <c r="D21" s="32" t="s">
        <v>25</v>
      </c>
      <c r="E21" s="29">
        <v>42263</v>
      </c>
      <c r="F21" s="36">
        <v>114.4</v>
      </c>
      <c r="G21" s="53">
        <f t="shared" si="1"/>
        <v>0.15090543259557343</v>
      </c>
      <c r="H21" s="36">
        <f t="shared" si="0"/>
        <v>427.1</v>
      </c>
      <c r="I21" s="54">
        <f t="shared" si="2"/>
        <v>-1.9513314967860462E-2</v>
      </c>
    </row>
    <row r="22" spans="3:9" x14ac:dyDescent="0.2">
      <c r="C22" s="32">
        <v>2015</v>
      </c>
      <c r="D22" s="32" t="s">
        <v>27</v>
      </c>
      <c r="E22" s="29">
        <v>42353</v>
      </c>
      <c r="F22" s="36">
        <v>125.5</v>
      </c>
      <c r="G22" s="53">
        <f t="shared" si="1"/>
        <v>0.21022179363548688</v>
      </c>
      <c r="H22" s="36">
        <f t="shared" si="0"/>
        <v>448.9</v>
      </c>
      <c r="I22" s="54">
        <f t="shared" si="2"/>
        <v>9.7018572825024352E-2</v>
      </c>
    </row>
    <row r="23" spans="3:9" x14ac:dyDescent="0.2">
      <c r="C23" s="32">
        <v>2016</v>
      </c>
      <c r="D23" s="32" t="s">
        <v>23</v>
      </c>
      <c r="E23" s="29">
        <v>42443</v>
      </c>
      <c r="F23" s="36">
        <v>111.8</v>
      </c>
      <c r="G23" s="53">
        <f t="shared" si="1"/>
        <v>0.14198161389172625</v>
      </c>
      <c r="H23" s="36">
        <f t="shared" si="0"/>
        <v>462.8</v>
      </c>
      <c r="I23" s="54">
        <f t="shared" si="2"/>
        <v>0.15009940357852902</v>
      </c>
    </row>
    <row r="24" spans="3:9" x14ac:dyDescent="0.2">
      <c r="C24" s="32">
        <v>2016</v>
      </c>
      <c r="D24" s="32" t="s">
        <v>24</v>
      </c>
      <c r="E24" s="29">
        <v>42533</v>
      </c>
      <c r="F24" s="36">
        <v>119.6</v>
      </c>
      <c r="G24" s="53">
        <f t="shared" si="1"/>
        <v>7.6507650765076596E-2</v>
      </c>
      <c r="H24" s="36">
        <f t="shared" si="0"/>
        <v>471.29999999999995</v>
      </c>
      <c r="I24" s="54">
        <f t="shared" si="2"/>
        <v>0.14365445280271771</v>
      </c>
    </row>
    <row r="25" spans="3:9" x14ac:dyDescent="0.2">
      <c r="C25" s="32">
        <v>2016</v>
      </c>
      <c r="D25" s="32" t="s">
        <v>25</v>
      </c>
      <c r="E25" s="29">
        <v>42623</v>
      </c>
      <c r="F25" s="36">
        <v>114.4</v>
      </c>
      <c r="G25" s="53">
        <f t="shared" si="1"/>
        <v>0</v>
      </c>
      <c r="H25" s="36">
        <f t="shared" si="0"/>
        <v>471.29999999999995</v>
      </c>
      <c r="I25" s="54">
        <f t="shared" si="2"/>
        <v>0.10348864434558624</v>
      </c>
    </row>
    <row r="26" spans="3:9" x14ac:dyDescent="0.2">
      <c r="C26" s="32">
        <v>2016</v>
      </c>
      <c r="D26" s="32" t="s">
        <v>27</v>
      </c>
      <c r="E26" s="29">
        <v>42713</v>
      </c>
      <c r="F26" s="36">
        <v>123</v>
      </c>
      <c r="G26" s="53">
        <f t="shared" si="1"/>
        <v>-1.9920318725099584E-2</v>
      </c>
      <c r="H26" s="36">
        <f t="shared" si="0"/>
        <v>468.79999999999995</v>
      </c>
      <c r="I26" s="54">
        <f t="shared" si="2"/>
        <v>4.4330585876587225E-2</v>
      </c>
    </row>
    <row r="27" spans="3:9" x14ac:dyDescent="0.2">
      <c r="C27" s="32">
        <v>2017</v>
      </c>
      <c r="D27" s="32" t="s">
        <v>23</v>
      </c>
      <c r="E27" s="29">
        <v>42803</v>
      </c>
      <c r="F27" s="36">
        <v>109.9</v>
      </c>
      <c r="G27" s="53">
        <f t="shared" si="1"/>
        <v>-1.6994633273702986E-2</v>
      </c>
      <c r="H27" s="36">
        <f t="shared" si="0"/>
        <v>466.9</v>
      </c>
      <c r="I27" s="54">
        <f t="shared" si="2"/>
        <v>8.8591184096802333E-3</v>
      </c>
    </row>
    <row r="28" spans="3:9" x14ac:dyDescent="0.2">
      <c r="C28" s="32">
        <v>2017</v>
      </c>
      <c r="D28" s="32" t="s">
        <v>24</v>
      </c>
      <c r="E28" s="29">
        <v>42893</v>
      </c>
      <c r="F28" s="36">
        <v>134.1</v>
      </c>
      <c r="G28" s="53">
        <f t="shared" si="1"/>
        <v>0.12123745819397991</v>
      </c>
      <c r="H28" s="36">
        <f t="shared" si="0"/>
        <v>481.4</v>
      </c>
      <c r="I28" s="54">
        <f t="shared" si="2"/>
        <v>2.1430086993422526E-2</v>
      </c>
    </row>
    <row r="29" spans="3:9" x14ac:dyDescent="0.2">
      <c r="C29" s="32">
        <v>2017</v>
      </c>
      <c r="D29" s="32" t="s">
        <v>25</v>
      </c>
      <c r="E29" s="29">
        <v>42983</v>
      </c>
      <c r="F29" s="36">
        <v>120.7</v>
      </c>
      <c r="G29" s="53">
        <f t="shared" si="1"/>
        <v>5.5069930069929995E-2</v>
      </c>
      <c r="H29" s="36">
        <f t="shared" si="0"/>
        <v>487.7</v>
      </c>
      <c r="I29" s="54">
        <f t="shared" si="2"/>
        <v>3.4797368979418764E-2</v>
      </c>
    </row>
    <row r="30" spans="3:9" x14ac:dyDescent="0.2">
      <c r="C30" s="32">
        <v>2017</v>
      </c>
      <c r="D30" s="32" t="s">
        <v>27</v>
      </c>
      <c r="E30" s="29">
        <v>43073</v>
      </c>
      <c r="F30" s="36">
        <v>128.4</v>
      </c>
      <c r="G30" s="53">
        <f t="shared" si="1"/>
        <v>4.3902439024390283E-2</v>
      </c>
      <c r="H30" s="36">
        <f t="shared" si="0"/>
        <v>493.1</v>
      </c>
      <c r="I30" s="54">
        <f t="shared" si="2"/>
        <v>5.183447098976135E-2</v>
      </c>
    </row>
    <row r="31" spans="3:9" x14ac:dyDescent="0.2">
      <c r="C31" s="32">
        <v>2018</v>
      </c>
      <c r="D31" s="32" t="s">
        <v>23</v>
      </c>
      <c r="E31" s="29">
        <v>43189</v>
      </c>
      <c r="F31" s="36">
        <v>124.9</v>
      </c>
      <c r="G31" s="53">
        <f t="shared" si="1"/>
        <v>0.13648771610555044</v>
      </c>
      <c r="H31" s="36">
        <f t="shared" si="0"/>
        <v>508.1</v>
      </c>
      <c r="I31" s="54">
        <f t="shared" si="2"/>
        <v>8.8241593488969983E-2</v>
      </c>
    </row>
    <row r="32" spans="3:9" x14ac:dyDescent="0.2">
      <c r="C32" s="32">
        <v>2018</v>
      </c>
      <c r="D32" s="32" t="s">
        <v>24</v>
      </c>
      <c r="E32" s="29">
        <v>43279</v>
      </c>
      <c r="F32" s="36">
        <v>140.9</v>
      </c>
      <c r="G32" s="53">
        <f t="shared" si="1"/>
        <v>5.0708426547352747E-2</v>
      </c>
      <c r="H32" s="36">
        <f t="shared" si="0"/>
        <v>514.9</v>
      </c>
      <c r="I32" s="54">
        <f t="shared" si="2"/>
        <v>6.95886996260906E-2</v>
      </c>
    </row>
    <row r="33" spans="3:9" x14ac:dyDescent="0.2">
      <c r="C33" s="32">
        <v>2018</v>
      </c>
      <c r="D33" s="32" t="s">
        <v>25</v>
      </c>
      <c r="E33" s="29">
        <v>43369</v>
      </c>
      <c r="F33" s="36">
        <v>125.3</v>
      </c>
      <c r="G33" s="53">
        <f t="shared" si="1"/>
        <v>3.8111019055509399E-2</v>
      </c>
      <c r="H33" s="36">
        <f t="shared" si="0"/>
        <v>519.5</v>
      </c>
      <c r="I33" s="54">
        <f t="shared" si="2"/>
        <v>6.5204018864055691E-2</v>
      </c>
    </row>
    <row r="34" spans="3:9" x14ac:dyDescent="0.2">
      <c r="C34" s="32">
        <v>2018</v>
      </c>
      <c r="D34" s="32" t="s">
        <v>27</v>
      </c>
      <c r="E34" s="29">
        <v>43459</v>
      </c>
      <c r="F34" s="36">
        <v>137.80000000000001</v>
      </c>
      <c r="G34" s="53">
        <f t="shared" si="1"/>
        <v>7.3208722741433085E-2</v>
      </c>
      <c r="H34" s="36">
        <f t="shared" si="0"/>
        <v>528.90000000000009</v>
      </c>
      <c r="I34" s="54">
        <f t="shared" si="2"/>
        <v>7.2601906307037334E-2</v>
      </c>
    </row>
    <row r="35" spans="3:9" x14ac:dyDescent="0.2">
      <c r="C35" s="32">
        <v>2019</v>
      </c>
      <c r="D35" s="32" t="s">
        <v>23</v>
      </c>
      <c r="E35" s="29">
        <v>43549</v>
      </c>
      <c r="F35" s="36">
        <v>119.5</v>
      </c>
      <c r="G35" s="53">
        <f t="shared" si="1"/>
        <v>-4.3234587670136104E-2</v>
      </c>
      <c r="H35" s="36">
        <f t="shared" si="0"/>
        <v>523.5</v>
      </c>
      <c r="I35" s="55">
        <f t="shared" si="2"/>
        <v>3.0308994292462144E-2</v>
      </c>
    </row>
    <row r="36" spans="3:9" x14ac:dyDescent="0.2">
      <c r="C36" s="32">
        <v>2019</v>
      </c>
      <c r="D36" s="32" t="s">
        <v>24</v>
      </c>
      <c r="E36" s="29">
        <v>43639</v>
      </c>
      <c r="F36" s="36">
        <v>134.1</v>
      </c>
      <c r="G36" s="53">
        <f t="shared" si="1"/>
        <v>-4.8261178140525329E-2</v>
      </c>
      <c r="H36" s="36">
        <f t="shared" si="0"/>
        <v>516.70000000000005</v>
      </c>
      <c r="I36" s="54">
        <f t="shared" si="2"/>
        <v>3.4958244319287513E-3</v>
      </c>
    </row>
    <row r="37" spans="3:9" x14ac:dyDescent="0.2">
      <c r="C37" s="32">
        <v>2019</v>
      </c>
      <c r="D37" s="32" t="s">
        <v>25</v>
      </c>
      <c r="E37" s="29">
        <v>43729</v>
      </c>
      <c r="F37" s="36">
        <v>124.1</v>
      </c>
      <c r="G37" s="53">
        <f t="shared" si="1"/>
        <v>-9.5770151636073164E-3</v>
      </c>
      <c r="H37" s="36">
        <f t="shared" si="0"/>
        <v>515.5</v>
      </c>
      <c r="I37" s="54">
        <f t="shared" si="2"/>
        <v>-7.6997112608276908E-3</v>
      </c>
    </row>
    <row r="38" spans="3:9" x14ac:dyDescent="0.2">
      <c r="C38" s="32">
        <v>2019</v>
      </c>
      <c r="D38" s="32" t="s">
        <v>27</v>
      </c>
      <c r="E38" s="29">
        <v>43819</v>
      </c>
      <c r="F38" s="36">
        <v>134.6</v>
      </c>
      <c r="G38" s="53">
        <f t="shared" si="1"/>
        <v>-2.3222060957910129E-2</v>
      </c>
      <c r="H38" s="36">
        <f t="shared" si="0"/>
        <v>512.29999999999995</v>
      </c>
      <c r="I38" s="55">
        <f t="shared" si="2"/>
        <v>-3.1385895254301688E-2</v>
      </c>
    </row>
    <row r="39" spans="3:9" x14ac:dyDescent="0.2">
      <c r="C39" s="32">
        <v>2020</v>
      </c>
      <c r="D39" s="32" t="s">
        <v>23</v>
      </c>
      <c r="E39" s="29">
        <v>43909</v>
      </c>
      <c r="F39" s="36">
        <v>123.3</v>
      </c>
      <c r="G39" s="53">
        <f t="shared" si="1"/>
        <v>3.1799163179916379E-2</v>
      </c>
      <c r="H39" s="36">
        <f t="shared" si="0"/>
        <v>516.09999999999991</v>
      </c>
      <c r="I39" s="54">
        <f t="shared" si="2"/>
        <v>-1.4135625596943813E-2</v>
      </c>
    </row>
    <row r="40" spans="3:9" x14ac:dyDescent="0.2">
      <c r="C40" s="32">
        <v>2020</v>
      </c>
      <c r="D40" s="32" t="s">
        <v>24</v>
      </c>
      <c r="E40" s="29">
        <v>43999</v>
      </c>
      <c r="F40" s="36">
        <v>87.4</v>
      </c>
      <c r="G40" s="53">
        <f t="shared" si="1"/>
        <v>-0.34824757643549586</v>
      </c>
      <c r="H40" s="36">
        <f t="shared" si="0"/>
        <v>469.4</v>
      </c>
      <c r="I40" s="54">
        <f t="shared" si="2"/>
        <v>-9.1542481130249764E-2</v>
      </c>
    </row>
    <row r="41" spans="3:9" x14ac:dyDescent="0.2">
      <c r="C41" s="32">
        <v>2020</v>
      </c>
      <c r="D41" s="32" t="s">
        <v>25</v>
      </c>
      <c r="E41" s="29">
        <v>44089</v>
      </c>
      <c r="F41" s="36">
        <v>119</v>
      </c>
      <c r="G41" s="53">
        <f t="shared" si="1"/>
        <v>-4.1095890410958846E-2</v>
      </c>
      <c r="H41" s="36">
        <f t="shared" si="0"/>
        <v>464.29999999999995</v>
      </c>
      <c r="I41" s="54">
        <f t="shared" si="2"/>
        <v>-9.9321047526673256E-2</v>
      </c>
    </row>
    <row r="42" spans="3:9" x14ac:dyDescent="0.2">
      <c r="C42" s="32">
        <v>2020</v>
      </c>
      <c r="D42" s="32" t="s">
        <v>27</v>
      </c>
      <c r="E42" s="29">
        <v>44179</v>
      </c>
      <c r="F42" s="36">
        <v>149.30000000000001</v>
      </c>
      <c r="G42" s="53">
        <f t="shared" si="1"/>
        <v>0.10921248142644879</v>
      </c>
      <c r="H42" s="36">
        <f t="shared" si="0"/>
        <v>479</v>
      </c>
      <c r="I42" s="55">
        <f t="shared" si="2"/>
        <v>-6.5000975990630372E-2</v>
      </c>
    </row>
    <row r="43" spans="3:9" x14ac:dyDescent="0.2">
      <c r="C43" s="32">
        <v>2021</v>
      </c>
      <c r="D43" s="32" t="s">
        <v>23</v>
      </c>
      <c r="E43" s="29">
        <v>44269</v>
      </c>
      <c r="F43" s="36">
        <v>130.4</v>
      </c>
      <c r="G43" s="53">
        <f t="shared" si="1"/>
        <v>5.758313057583142E-2</v>
      </c>
      <c r="H43" s="36">
        <f t="shared" si="0"/>
        <v>486.1</v>
      </c>
      <c r="I43" s="54">
        <f t="shared" si="2"/>
        <v>-5.8128269715171266E-2</v>
      </c>
    </row>
    <row r="44" spans="3:9" x14ac:dyDescent="0.2">
      <c r="C44" s="32">
        <v>2021</v>
      </c>
      <c r="D44" s="32" t="s">
        <v>24</v>
      </c>
      <c r="E44" s="29">
        <v>44359</v>
      </c>
      <c r="F44" s="36">
        <v>144.5</v>
      </c>
      <c r="G44" s="53">
        <f>+F44/F40-1</f>
        <v>0.6533180778032035</v>
      </c>
      <c r="H44" s="36">
        <f t="shared" si="0"/>
        <v>543.20000000000005</v>
      </c>
      <c r="I44" s="54">
        <f>+H44/H40-1</f>
        <v>0.15722198551342159</v>
      </c>
    </row>
    <row r="45" spans="3:9" x14ac:dyDescent="0.2">
      <c r="C45" s="32">
        <v>2021</v>
      </c>
      <c r="D45" s="32" t="s">
        <v>25</v>
      </c>
      <c r="E45" s="29">
        <v>44449</v>
      </c>
      <c r="F45" s="36">
        <v>128.69999999999999</v>
      </c>
      <c r="G45" s="53">
        <f>+F45/F41-1</f>
        <v>8.1512605042016739E-2</v>
      </c>
      <c r="H45" s="36">
        <f t="shared" si="0"/>
        <v>552.90000000000009</v>
      </c>
      <c r="I45" s="54">
        <f>+H45/H41-1</f>
        <v>0.19082489769545585</v>
      </c>
    </row>
    <row r="46" spans="3:9" x14ac:dyDescent="0.2">
      <c r="C46" s="32">
        <v>2021</v>
      </c>
      <c r="D46" s="32" t="s">
        <v>27</v>
      </c>
      <c r="E46" s="29">
        <v>44539</v>
      </c>
      <c r="F46" s="36">
        <v>145.69999999999999</v>
      </c>
      <c r="G46" s="53">
        <f t="shared" ref="G46:G50" si="3">+F46/F42-1</f>
        <v>-2.4112525117213846E-2</v>
      </c>
      <c r="H46" s="36">
        <f t="shared" si="0"/>
        <v>549.29999999999995</v>
      </c>
      <c r="I46" s="54">
        <f t="shared" ref="I46:I50" si="4">+H46/H42-1</f>
        <v>0.14676409185803752</v>
      </c>
    </row>
    <row r="47" spans="3:9" x14ac:dyDescent="0.2">
      <c r="C47" s="32">
        <v>2022</v>
      </c>
      <c r="D47" s="32" t="s">
        <v>23</v>
      </c>
      <c r="E47" s="29">
        <v>44629</v>
      </c>
      <c r="F47" s="36">
        <v>131.1</v>
      </c>
      <c r="G47" s="53">
        <f t="shared" si="3"/>
        <v>5.3680981595090049E-3</v>
      </c>
      <c r="H47" s="36">
        <f t="shared" si="0"/>
        <v>550</v>
      </c>
      <c r="I47" s="54">
        <f t="shared" si="4"/>
        <v>0.13145443324418848</v>
      </c>
    </row>
    <row r="48" spans="3:9" x14ac:dyDescent="0.2">
      <c r="C48" s="32">
        <v>2022</v>
      </c>
      <c r="D48" s="32" t="s">
        <v>24</v>
      </c>
      <c r="E48" s="29">
        <v>44719</v>
      </c>
      <c r="F48" s="36">
        <v>147.80000000000001</v>
      </c>
      <c r="G48" s="53">
        <f t="shared" si="3"/>
        <v>2.2837370242214661E-2</v>
      </c>
      <c r="H48" s="36">
        <f t="shared" si="0"/>
        <v>553.29999999999995</v>
      </c>
      <c r="I48" s="54">
        <f t="shared" si="4"/>
        <v>1.859351988217961E-2</v>
      </c>
    </row>
    <row r="49" spans="2:16" x14ac:dyDescent="0.2">
      <c r="C49" s="32">
        <v>2022</v>
      </c>
      <c r="D49" s="32" t="s">
        <v>25</v>
      </c>
      <c r="E49" s="29">
        <v>44809</v>
      </c>
      <c r="F49" s="36">
        <v>136.6</v>
      </c>
      <c r="G49" s="53">
        <f t="shared" si="3"/>
        <v>6.1383061383061488E-2</v>
      </c>
      <c r="H49" s="36">
        <f t="shared" si="0"/>
        <v>561.19999999999993</v>
      </c>
      <c r="I49" s="54">
        <f t="shared" si="4"/>
        <v>1.5011756194609926E-2</v>
      </c>
    </row>
    <row r="50" spans="2:16" ht="14.25" x14ac:dyDescent="0.2">
      <c r="C50" s="32" t="s">
        <v>59</v>
      </c>
      <c r="D50" s="32" t="s">
        <v>27</v>
      </c>
      <c r="E50" s="29">
        <v>44899</v>
      </c>
      <c r="F50" s="56">
        <v>148.54388427734375</v>
      </c>
      <c r="G50" s="53">
        <f t="shared" si="3"/>
        <v>1.951876648828943E-2</v>
      </c>
      <c r="H50" s="36">
        <f t="shared" si="0"/>
        <v>564.04388427734375</v>
      </c>
      <c r="I50" s="55">
        <f t="shared" si="4"/>
        <v>2.6841223880108789E-2</v>
      </c>
    </row>
    <row r="51" spans="2:16" x14ac:dyDescent="0.2">
      <c r="C51" s="26" t="s">
        <v>60</v>
      </c>
    </row>
    <row r="52" spans="2:16" x14ac:dyDescent="0.2">
      <c r="C52" s="26" t="s">
        <v>39</v>
      </c>
    </row>
    <row r="53" spans="2:16" x14ac:dyDescent="0.2">
      <c r="C53" s="26" t="s">
        <v>40</v>
      </c>
    </row>
    <row r="56" spans="2:16" ht="15" x14ac:dyDescent="0.25">
      <c r="B56" s="51" t="s">
        <v>41</v>
      </c>
      <c r="C56" s="27"/>
      <c r="D56" s="27"/>
      <c r="E56" s="27"/>
      <c r="F56" s="27"/>
      <c r="G56" s="30"/>
      <c r="H56" s="27"/>
      <c r="I56" s="27"/>
      <c r="J56" s="27"/>
      <c r="K56" s="27"/>
      <c r="L56" s="27"/>
      <c r="M56" s="27"/>
      <c r="N56" s="27"/>
      <c r="O56" s="27"/>
      <c r="P56" s="27"/>
    </row>
    <row r="58" spans="2:16" x14ac:dyDescent="0.2">
      <c r="C58" s="46" t="s">
        <v>42</v>
      </c>
      <c r="D58" s="40"/>
      <c r="E58" s="41"/>
      <c r="F58" s="47">
        <v>2013</v>
      </c>
      <c r="G58" s="47">
        <v>2014</v>
      </c>
      <c r="H58" s="47">
        <v>2015</v>
      </c>
      <c r="I58" s="47">
        <v>2016</v>
      </c>
      <c r="J58" s="47">
        <v>2017</v>
      </c>
      <c r="K58" s="47">
        <v>2018</v>
      </c>
      <c r="L58" s="47">
        <v>2019</v>
      </c>
      <c r="M58" s="47">
        <v>2020</v>
      </c>
      <c r="N58" s="47">
        <v>2021</v>
      </c>
    </row>
    <row r="59" spans="2:16" x14ac:dyDescent="0.2">
      <c r="C59" s="37" t="s">
        <v>43</v>
      </c>
      <c r="D59" s="38"/>
      <c r="E59" s="39"/>
      <c r="F59" s="42">
        <v>627138</v>
      </c>
      <c r="G59" s="42">
        <v>622352</v>
      </c>
      <c r="H59" s="42">
        <v>668617</v>
      </c>
      <c r="I59" s="42">
        <v>640755</v>
      </c>
      <c r="J59" s="42">
        <v>639524</v>
      </c>
      <c r="K59" s="42">
        <v>707244</v>
      </c>
      <c r="L59" s="42">
        <v>712171</v>
      </c>
      <c r="M59" s="42">
        <v>716070</v>
      </c>
      <c r="N59" s="42">
        <v>808030</v>
      </c>
    </row>
    <row r="60" spans="2:16" x14ac:dyDescent="0.2">
      <c r="C60" s="37" t="s">
        <v>44</v>
      </c>
      <c r="D60" s="38"/>
      <c r="E60" s="39"/>
      <c r="F60" s="42">
        <v>418970</v>
      </c>
      <c r="G60" s="42">
        <v>113610</v>
      </c>
      <c r="H60" s="42">
        <v>187984</v>
      </c>
      <c r="I60" s="42">
        <v>277672</v>
      </c>
      <c r="J60" s="42">
        <v>225494</v>
      </c>
      <c r="K60" s="42">
        <v>471587</v>
      </c>
      <c r="L60" s="42">
        <v>341207</v>
      </c>
      <c r="M60" s="42">
        <v>398382</v>
      </c>
      <c r="N60" s="42">
        <v>425958</v>
      </c>
    </row>
    <row r="61" spans="2:16" x14ac:dyDescent="0.2">
      <c r="C61" s="37" t="s">
        <v>45</v>
      </c>
      <c r="D61" s="38"/>
      <c r="E61" s="39"/>
      <c r="F61" s="42">
        <v>9160733</v>
      </c>
      <c r="G61" s="42">
        <v>7019436</v>
      </c>
      <c r="H61" s="42">
        <v>8314037</v>
      </c>
      <c r="I61" s="42">
        <v>8709061</v>
      </c>
      <c r="J61" s="42">
        <v>9474344</v>
      </c>
      <c r="K61" s="42">
        <v>9740655</v>
      </c>
      <c r="L61" s="42">
        <v>9055616</v>
      </c>
      <c r="M61" s="42">
        <v>8516262</v>
      </c>
      <c r="N61" s="42">
        <v>9479441</v>
      </c>
    </row>
    <row r="62" spans="2:16" x14ac:dyDescent="0.2">
      <c r="C62" s="37" t="s">
        <v>46</v>
      </c>
      <c r="D62" s="38"/>
      <c r="E62" s="39"/>
      <c r="F62" s="42">
        <v>1680376</v>
      </c>
      <c r="G62" s="42">
        <v>1364851</v>
      </c>
      <c r="H62" s="42">
        <v>1453823</v>
      </c>
      <c r="I62" s="42">
        <v>1571053</v>
      </c>
      <c r="J62" s="42">
        <v>1560968</v>
      </c>
      <c r="K62" s="42">
        <v>1918505</v>
      </c>
      <c r="L62" s="42">
        <v>1828793</v>
      </c>
      <c r="M62" s="42">
        <v>1711637</v>
      </c>
      <c r="N62" s="42">
        <v>1903806</v>
      </c>
    </row>
    <row r="63" spans="2:16" x14ac:dyDescent="0.2">
      <c r="C63" s="37" t="s">
        <v>47</v>
      </c>
      <c r="D63" s="38"/>
      <c r="E63" s="39"/>
      <c r="F63" s="42">
        <v>310784</v>
      </c>
      <c r="G63" s="42">
        <v>332714</v>
      </c>
      <c r="H63" s="42">
        <v>372803</v>
      </c>
      <c r="I63" s="42">
        <v>426444</v>
      </c>
      <c r="J63" s="42">
        <v>427496</v>
      </c>
      <c r="K63" s="42">
        <v>427851</v>
      </c>
      <c r="L63" s="42">
        <v>433592</v>
      </c>
      <c r="M63" s="42">
        <v>416646</v>
      </c>
      <c r="N63" s="42">
        <v>455247</v>
      </c>
    </row>
    <row r="64" spans="2:16" x14ac:dyDescent="0.2">
      <c r="C64" s="37" t="s">
        <v>48</v>
      </c>
      <c r="D64" s="38"/>
      <c r="E64" s="39"/>
      <c r="F64" s="42">
        <v>1080541</v>
      </c>
      <c r="G64" s="42">
        <v>1118003</v>
      </c>
      <c r="H64" s="42">
        <v>902723</v>
      </c>
      <c r="I64" s="42">
        <v>825400</v>
      </c>
      <c r="J64" s="42">
        <v>879206</v>
      </c>
      <c r="K64" s="42">
        <v>1065521</v>
      </c>
      <c r="L64" s="42">
        <v>1061300</v>
      </c>
      <c r="M64" s="42">
        <v>991423</v>
      </c>
      <c r="N64" s="42">
        <v>1547488</v>
      </c>
    </row>
    <row r="65" spans="2:16" x14ac:dyDescent="0.2">
      <c r="C65" s="37" t="s">
        <v>49</v>
      </c>
      <c r="D65" s="38"/>
      <c r="E65" s="39"/>
      <c r="F65" s="42">
        <v>1032190</v>
      </c>
      <c r="G65" s="42">
        <v>1047379</v>
      </c>
      <c r="H65" s="42">
        <v>1081300</v>
      </c>
      <c r="I65" s="42">
        <v>1102788</v>
      </c>
      <c r="J65" s="42">
        <v>1112762</v>
      </c>
      <c r="K65" s="42">
        <v>1152076</v>
      </c>
      <c r="L65" s="42">
        <v>1181314</v>
      </c>
      <c r="M65" s="42">
        <v>1024040</v>
      </c>
      <c r="N65" s="42">
        <v>1215396</v>
      </c>
    </row>
    <row r="66" spans="2:16" x14ac:dyDescent="0.2">
      <c r="C66" s="37" t="s">
        <v>50</v>
      </c>
      <c r="D66" s="38"/>
      <c r="E66" s="39"/>
      <c r="F66" s="42">
        <v>576399</v>
      </c>
      <c r="G66" s="42">
        <v>597444</v>
      </c>
      <c r="H66" s="42">
        <v>618801</v>
      </c>
      <c r="I66" s="42">
        <v>636535</v>
      </c>
      <c r="J66" s="42">
        <v>656527</v>
      </c>
      <c r="K66" s="42">
        <v>681693</v>
      </c>
      <c r="L66" s="42">
        <v>699392</v>
      </c>
      <c r="M66" s="42">
        <v>536556</v>
      </c>
      <c r="N66" s="42">
        <v>592266</v>
      </c>
    </row>
    <row r="67" spans="2:16" x14ac:dyDescent="0.2">
      <c r="C67" s="37" t="s">
        <v>51</v>
      </c>
      <c r="D67" s="38"/>
      <c r="E67" s="39"/>
      <c r="F67" s="42">
        <v>430067</v>
      </c>
      <c r="G67" s="42">
        <v>447866</v>
      </c>
      <c r="H67" s="42">
        <v>462698</v>
      </c>
      <c r="I67" s="42">
        <v>478076</v>
      </c>
      <c r="J67" s="42">
        <v>483943</v>
      </c>
      <c r="K67" s="42">
        <v>500667</v>
      </c>
      <c r="L67" s="42">
        <v>523938</v>
      </c>
      <c r="M67" s="42">
        <v>274753</v>
      </c>
      <c r="N67" s="42">
        <v>402539</v>
      </c>
    </row>
    <row r="68" spans="2:16" x14ac:dyDescent="0.2">
      <c r="C68" s="37" t="s">
        <v>52</v>
      </c>
      <c r="D68" s="38"/>
      <c r="E68" s="39"/>
      <c r="F68" s="42">
        <v>357779</v>
      </c>
      <c r="G68" s="42">
        <v>391962</v>
      </c>
      <c r="H68" s="42">
        <v>424520</v>
      </c>
      <c r="I68" s="42">
        <v>474820</v>
      </c>
      <c r="J68" s="42">
        <v>530024</v>
      </c>
      <c r="K68" s="42">
        <v>579076</v>
      </c>
      <c r="L68" s="42">
        <v>623821</v>
      </c>
      <c r="M68" s="42">
        <v>664563</v>
      </c>
      <c r="N68" s="42">
        <v>721544</v>
      </c>
    </row>
    <row r="69" spans="2:16" x14ac:dyDescent="0.2">
      <c r="C69" s="37" t="s">
        <v>53</v>
      </c>
      <c r="D69" s="38"/>
      <c r="E69" s="39"/>
      <c r="F69" s="42">
        <v>702975</v>
      </c>
      <c r="G69" s="42">
        <v>759830</v>
      </c>
      <c r="H69" s="42">
        <v>804753</v>
      </c>
      <c r="I69" s="42">
        <v>851789</v>
      </c>
      <c r="J69" s="42">
        <v>895424</v>
      </c>
      <c r="K69" s="42">
        <v>942826</v>
      </c>
      <c r="L69" s="42">
        <v>964022</v>
      </c>
      <c r="M69" s="42">
        <v>1017357</v>
      </c>
      <c r="N69" s="42">
        <v>1079625</v>
      </c>
    </row>
    <row r="70" spans="2:16" x14ac:dyDescent="0.2">
      <c r="C70" s="37" t="s">
        <v>54</v>
      </c>
      <c r="D70" s="38"/>
      <c r="E70" s="39"/>
      <c r="F70" s="42">
        <v>2100891</v>
      </c>
      <c r="G70" s="42">
        <v>2212818</v>
      </c>
      <c r="H70" s="42">
        <v>2292562</v>
      </c>
      <c r="I70" s="42">
        <v>2371303</v>
      </c>
      <c r="J70" s="42">
        <v>2431742</v>
      </c>
      <c r="K70" s="42">
        <v>2524638</v>
      </c>
      <c r="L70" s="42">
        <v>2633927</v>
      </c>
      <c r="M70" s="42">
        <v>2506827</v>
      </c>
      <c r="N70" s="42">
        <v>2666060</v>
      </c>
    </row>
    <row r="71" spans="2:16" x14ac:dyDescent="0.2">
      <c r="C71" s="45" t="s">
        <v>55</v>
      </c>
      <c r="D71" s="43"/>
      <c r="E71" s="44"/>
      <c r="F71" s="49">
        <v>18478843</v>
      </c>
      <c r="G71" s="49">
        <v>16028265</v>
      </c>
      <c r="H71" s="49">
        <v>17584621</v>
      </c>
      <c r="I71" s="49">
        <v>18365696</v>
      </c>
      <c r="J71" s="49">
        <v>19317454</v>
      </c>
      <c r="K71" s="49">
        <v>20712339</v>
      </c>
      <c r="L71" s="49">
        <v>20059093</v>
      </c>
      <c r="M71" s="49">
        <v>18774516</v>
      </c>
      <c r="N71" s="49">
        <v>21297400</v>
      </c>
    </row>
    <row r="72" spans="2:16" x14ac:dyDescent="0.2">
      <c r="G72" s="57">
        <f t="shared" ref="G72" si="5">+G71/F71-1</f>
        <v>-0.13261533744293408</v>
      </c>
      <c r="H72" s="57">
        <f t="shared" ref="H72" si="6">+H71/G71-1</f>
        <v>9.7100715517244085E-2</v>
      </c>
      <c r="I72" s="57">
        <f t="shared" ref="I72" si="7">+I71/H71-1</f>
        <v>4.4418074179705114E-2</v>
      </c>
      <c r="J72" s="57">
        <f t="shared" ref="J72" si="8">+J71/I71-1</f>
        <v>5.1822593600590938E-2</v>
      </c>
      <c r="K72" s="57">
        <f t="shared" ref="K72:L72" si="9">+K71/J71-1</f>
        <v>7.2208532242395984E-2</v>
      </c>
      <c r="L72" s="57">
        <f t="shared" si="9"/>
        <v>-3.1538977804486445E-2</v>
      </c>
      <c r="M72" s="57">
        <f>+M71/L71-1</f>
        <v>-6.4039635291585739E-2</v>
      </c>
      <c r="N72" s="57">
        <f>+N71/M71-1</f>
        <v>0.13437811126529176</v>
      </c>
    </row>
    <row r="74" spans="2:16" x14ac:dyDescent="0.2">
      <c r="B74" s="26"/>
      <c r="C74" s="26"/>
      <c r="D74" s="26"/>
      <c r="E74" s="26"/>
    </row>
    <row r="75" spans="2:16" ht="15" x14ac:dyDescent="0.25">
      <c r="B75" s="51" t="s">
        <v>56</v>
      </c>
      <c r="C75" s="35"/>
      <c r="D75" s="35"/>
      <c r="E75" s="35"/>
      <c r="F75" s="27"/>
      <c r="G75" s="30"/>
      <c r="H75" s="27"/>
      <c r="I75" s="27"/>
      <c r="J75" s="27"/>
      <c r="K75" s="27"/>
      <c r="L75" s="27"/>
      <c r="M75" s="27"/>
      <c r="N75" s="27"/>
      <c r="O75" s="27"/>
      <c r="P75" s="27"/>
    </row>
    <row r="77" spans="2:16" x14ac:dyDescent="0.2">
      <c r="C77" s="46" t="s">
        <v>42</v>
      </c>
      <c r="D77" s="40"/>
      <c r="E77" s="41"/>
      <c r="F77" s="47">
        <v>2013</v>
      </c>
      <c r="G77" s="47">
        <v>2014</v>
      </c>
      <c r="H77" s="47">
        <v>2015</v>
      </c>
      <c r="I77" s="47">
        <v>2016</v>
      </c>
      <c r="J77" s="47">
        <v>2017</v>
      </c>
      <c r="K77" s="47">
        <v>2018</v>
      </c>
      <c r="L77" s="47">
        <v>2019</v>
      </c>
      <c r="M77" s="47">
        <v>2020</v>
      </c>
      <c r="N77" s="47">
        <v>2021</v>
      </c>
    </row>
    <row r="78" spans="2:16" x14ac:dyDescent="0.2">
      <c r="C78" s="37" t="s">
        <v>43</v>
      </c>
      <c r="D78" s="38"/>
      <c r="E78" s="39"/>
      <c r="F78" s="48">
        <f>F59/F$71*100</f>
        <v>3.3938163769235987</v>
      </c>
      <c r="G78" s="48">
        <f t="shared" ref="G78:N78" si="10">G59/G$71*100</f>
        <v>3.8828407191920022</v>
      </c>
      <c r="H78" s="48">
        <f t="shared" si="10"/>
        <v>3.8022826878099902</v>
      </c>
      <c r="I78" s="48">
        <f t="shared" si="10"/>
        <v>3.4888685950154028</v>
      </c>
      <c r="J78" s="48">
        <f t="shared" si="10"/>
        <v>3.3106019043710417</v>
      </c>
      <c r="K78" s="48">
        <f t="shared" si="10"/>
        <v>3.4146022812778414</v>
      </c>
      <c r="L78" s="48">
        <f t="shared" si="10"/>
        <v>3.5503649143059457</v>
      </c>
      <c r="M78" s="48">
        <f t="shared" si="10"/>
        <v>3.8140530493569047</v>
      </c>
      <c r="N78" s="36">
        <f t="shared" si="10"/>
        <v>3.7940311962962618</v>
      </c>
      <c r="O78" s="26" t="s">
        <v>43</v>
      </c>
    </row>
    <row r="79" spans="2:16" x14ac:dyDescent="0.2">
      <c r="C79" s="37" t="s">
        <v>44</v>
      </c>
      <c r="D79" s="38"/>
      <c r="E79" s="39"/>
      <c r="F79" s="48">
        <f t="shared" ref="F79:N88" si="11">F60/F$71*100</f>
        <v>2.2672956310089325</v>
      </c>
      <c r="G79" s="48">
        <f t="shared" si="11"/>
        <v>0.70881034222980466</v>
      </c>
      <c r="H79" s="48">
        <f t="shared" si="11"/>
        <v>1.0690250304513245</v>
      </c>
      <c r="I79" s="48">
        <f t="shared" si="11"/>
        <v>1.5119056745793897</v>
      </c>
      <c r="J79" s="48">
        <f t="shared" si="11"/>
        <v>1.1673070374594914</v>
      </c>
      <c r="K79" s="48">
        <f t="shared" si="11"/>
        <v>2.2768408724866855</v>
      </c>
      <c r="L79" s="48">
        <f t="shared" si="11"/>
        <v>1.7010091134230247</v>
      </c>
      <c r="M79" s="48">
        <f t="shared" si="11"/>
        <v>2.1219295346947957</v>
      </c>
      <c r="N79" s="36">
        <f t="shared" si="11"/>
        <v>2.0000469540882926</v>
      </c>
      <c r="O79" s="26" t="s">
        <v>44</v>
      </c>
    </row>
    <row r="80" spans="2:16" x14ac:dyDescent="0.2">
      <c r="C80" s="37" t="s">
        <v>45</v>
      </c>
      <c r="D80" s="38"/>
      <c r="E80" s="39"/>
      <c r="F80" s="48">
        <f t="shared" si="11"/>
        <v>49.574169768096411</v>
      </c>
      <c r="G80" s="48">
        <f t="shared" si="11"/>
        <v>43.794109967610346</v>
      </c>
      <c r="H80" s="48">
        <f t="shared" si="11"/>
        <v>47.280160317359126</v>
      </c>
      <c r="I80" s="48">
        <f t="shared" si="11"/>
        <v>47.420261121604099</v>
      </c>
      <c r="J80" s="48">
        <f t="shared" si="11"/>
        <v>49.045510862870437</v>
      </c>
      <c r="K80" s="48">
        <f t="shared" si="11"/>
        <v>47.028271408651619</v>
      </c>
      <c r="L80" s="48">
        <f t="shared" si="11"/>
        <v>45.144693232141655</v>
      </c>
      <c r="M80" s="48">
        <f t="shared" si="11"/>
        <v>45.360753907051453</v>
      </c>
      <c r="N80" s="36">
        <f t="shared" si="11"/>
        <v>44.509850967723757</v>
      </c>
      <c r="O80" s="26" t="s">
        <v>45</v>
      </c>
    </row>
    <row r="81" spans="3:15" x14ac:dyDescent="0.2">
      <c r="C81" s="37" t="s">
        <v>46</v>
      </c>
      <c r="D81" s="38"/>
      <c r="E81" s="39"/>
      <c r="F81" s="48">
        <f t="shared" si="11"/>
        <v>9.0935130516558846</v>
      </c>
      <c r="G81" s="48">
        <f t="shared" si="11"/>
        <v>8.5152759827716853</v>
      </c>
      <c r="H81" s="48">
        <f t="shared" si="11"/>
        <v>8.2675822242628936</v>
      </c>
      <c r="I81" s="48">
        <f t="shared" si="11"/>
        <v>8.5542796744539373</v>
      </c>
      <c r="J81" s="48">
        <f t="shared" si="11"/>
        <v>8.0806093805115324</v>
      </c>
      <c r="K81" s="48">
        <f t="shared" si="11"/>
        <v>9.262618770386096</v>
      </c>
      <c r="L81" s="48">
        <f t="shared" si="11"/>
        <v>9.1170273750662609</v>
      </c>
      <c r="M81" s="48">
        <f t="shared" si="11"/>
        <v>9.1168102549221501</v>
      </c>
      <c r="N81" s="36">
        <f t="shared" si="11"/>
        <v>8.9391475015729629</v>
      </c>
      <c r="O81" s="26" t="s">
        <v>46</v>
      </c>
    </row>
    <row r="82" spans="3:15" x14ac:dyDescent="0.2">
      <c r="C82" s="37" t="s">
        <v>47</v>
      </c>
      <c r="D82" s="38"/>
      <c r="E82" s="39"/>
      <c r="F82" s="48">
        <f t="shared" si="11"/>
        <v>1.6818368985547418</v>
      </c>
      <c r="G82" s="48">
        <f t="shared" si="11"/>
        <v>2.0757954775516874</v>
      </c>
      <c r="H82" s="48">
        <f t="shared" si="11"/>
        <v>2.1200513789862176</v>
      </c>
      <c r="I82" s="48">
        <f t="shared" si="11"/>
        <v>2.321959374695084</v>
      </c>
      <c r="J82" s="48">
        <f t="shared" si="11"/>
        <v>2.2130038461590229</v>
      </c>
      <c r="K82" s="48">
        <f t="shared" si="11"/>
        <v>2.0656817175501039</v>
      </c>
      <c r="L82" s="48">
        <f t="shared" si="11"/>
        <v>2.1615733074272101</v>
      </c>
      <c r="M82" s="48">
        <f t="shared" si="11"/>
        <v>2.2192103380987294</v>
      </c>
      <c r="N82" s="36">
        <f t="shared" si="11"/>
        <v>2.1375707832881008</v>
      </c>
      <c r="O82" s="26" t="s">
        <v>47</v>
      </c>
    </row>
    <row r="83" spans="3:15" x14ac:dyDescent="0.2">
      <c r="C83" s="37" t="s">
        <v>48</v>
      </c>
      <c r="D83" s="38"/>
      <c r="E83" s="39"/>
      <c r="F83" s="48">
        <f t="shared" si="11"/>
        <v>5.8474494317636658</v>
      </c>
      <c r="G83" s="48">
        <f t="shared" si="11"/>
        <v>6.9751966292047207</v>
      </c>
      <c r="H83" s="48">
        <f t="shared" si="11"/>
        <v>5.1335937237430365</v>
      </c>
      <c r="I83" s="48">
        <f t="shared" si="11"/>
        <v>4.4942484074657454</v>
      </c>
      <c r="J83" s="48">
        <f t="shared" si="11"/>
        <v>4.5513554736561037</v>
      </c>
      <c r="K83" s="48">
        <f t="shared" si="11"/>
        <v>5.1443779478503124</v>
      </c>
      <c r="L83" s="48">
        <f t="shared" si="11"/>
        <v>5.2908673388173639</v>
      </c>
      <c r="M83" s="48">
        <f t="shared" si="11"/>
        <v>5.2806847324319843</v>
      </c>
      <c r="N83" s="36">
        <f t="shared" si="11"/>
        <v>7.2660888183534142</v>
      </c>
      <c r="O83" s="26" t="s">
        <v>48</v>
      </c>
    </row>
    <row r="84" spans="3:15" x14ac:dyDescent="0.2">
      <c r="C84" s="37" t="s">
        <v>49</v>
      </c>
      <c r="D84" s="38"/>
      <c r="E84" s="39"/>
      <c r="F84" s="48">
        <f t="shared" si="11"/>
        <v>5.5857934395567943</v>
      </c>
      <c r="G84" s="48">
        <f t="shared" si="11"/>
        <v>6.5345750148253723</v>
      </c>
      <c r="H84" s="48">
        <f t="shared" si="11"/>
        <v>6.1491231457305791</v>
      </c>
      <c r="I84" s="48">
        <f t="shared" si="11"/>
        <v>6.0046077208290933</v>
      </c>
      <c r="J84" s="48">
        <f t="shared" si="11"/>
        <v>5.7603967893491559</v>
      </c>
      <c r="K84" s="48">
        <f t="shared" si="11"/>
        <v>5.5622689450959637</v>
      </c>
      <c r="L84" s="48">
        <f t="shared" si="11"/>
        <v>5.8891695651443463</v>
      </c>
      <c r="M84" s="48">
        <f t="shared" si="11"/>
        <v>5.4544149100834343</v>
      </c>
      <c r="N84" s="36">
        <f t="shared" si="11"/>
        <v>5.7067811094311987</v>
      </c>
      <c r="O84" s="26" t="s">
        <v>49</v>
      </c>
    </row>
    <row r="85" spans="3:15" x14ac:dyDescent="0.2">
      <c r="C85" s="37" t="s">
        <v>50</v>
      </c>
      <c r="D85" s="38"/>
      <c r="E85" s="39"/>
      <c r="F85" s="48">
        <f t="shared" si="11"/>
        <v>3.119237497715631</v>
      </c>
      <c r="G85" s="48">
        <f t="shared" si="11"/>
        <v>3.7274402438442338</v>
      </c>
      <c r="H85" s="48">
        <f t="shared" si="11"/>
        <v>3.5189896899114288</v>
      </c>
      <c r="I85" s="48">
        <f t="shared" si="11"/>
        <v>3.465890974129159</v>
      </c>
      <c r="J85" s="48">
        <f t="shared" si="11"/>
        <v>3.3986207499187002</v>
      </c>
      <c r="K85" s="48">
        <f t="shared" si="11"/>
        <v>3.2912410327003627</v>
      </c>
      <c r="L85" s="48">
        <f t="shared" si="11"/>
        <v>3.4866581455103676</v>
      </c>
      <c r="M85" s="48">
        <f t="shared" si="11"/>
        <v>2.8578952448095065</v>
      </c>
      <c r="N85" s="36">
        <f t="shared" si="11"/>
        <v>2.780931005662663</v>
      </c>
      <c r="O85" s="26" t="s">
        <v>50</v>
      </c>
    </row>
    <row r="86" spans="3:15" x14ac:dyDescent="0.2">
      <c r="C86" s="37" t="s">
        <v>51</v>
      </c>
      <c r="D86" s="38"/>
      <c r="E86" s="39"/>
      <c r="F86" s="48">
        <f t="shared" si="11"/>
        <v>2.3273480920856358</v>
      </c>
      <c r="G86" s="48">
        <f t="shared" si="11"/>
        <v>2.7942263245585219</v>
      </c>
      <c r="H86" s="48">
        <f t="shared" si="11"/>
        <v>2.6312651264988878</v>
      </c>
      <c r="I86" s="48">
        <f t="shared" si="11"/>
        <v>2.6030921997184318</v>
      </c>
      <c r="J86" s="48">
        <f t="shared" si="11"/>
        <v>2.5052110904470122</v>
      </c>
      <c r="K86" s="48">
        <f t="shared" si="11"/>
        <v>2.4172402740221659</v>
      </c>
      <c r="L86" s="48">
        <f t="shared" si="11"/>
        <v>2.6119725353484329</v>
      </c>
      <c r="M86" s="48">
        <f t="shared" si="11"/>
        <v>1.4634358616754755</v>
      </c>
      <c r="N86" s="36">
        <f t="shared" si="11"/>
        <v>1.8900851747161624</v>
      </c>
      <c r="O86" s="26" t="s">
        <v>51</v>
      </c>
    </row>
    <row r="87" spans="3:15" x14ac:dyDescent="0.2">
      <c r="C87" s="37" t="s">
        <v>52</v>
      </c>
      <c r="D87" s="38"/>
      <c r="E87" s="39"/>
      <c r="F87" s="48">
        <f t="shared" si="11"/>
        <v>1.9361547689971714</v>
      </c>
      <c r="G87" s="48">
        <f t="shared" si="11"/>
        <v>2.4454424730312359</v>
      </c>
      <c r="H87" s="48">
        <f t="shared" si="11"/>
        <v>2.4141549596093088</v>
      </c>
      <c r="I87" s="48">
        <f t="shared" si="11"/>
        <v>2.5853634950725528</v>
      </c>
      <c r="J87" s="48">
        <f t="shared" si="11"/>
        <v>2.7437570189114986</v>
      </c>
      <c r="K87" s="48">
        <f t="shared" si="11"/>
        <v>2.7958020578940892</v>
      </c>
      <c r="L87" s="48">
        <f t="shared" si="11"/>
        <v>3.1099162858460252</v>
      </c>
      <c r="M87" s="48">
        <f t="shared" si="11"/>
        <v>3.5397077613079344</v>
      </c>
      <c r="N87" s="36">
        <f t="shared" si="11"/>
        <v>3.3879440682900261</v>
      </c>
      <c r="O87" s="26" t="s">
        <v>52</v>
      </c>
    </row>
    <row r="88" spans="3:15" x14ac:dyDescent="0.2">
      <c r="C88" s="37" t="s">
        <v>53</v>
      </c>
      <c r="D88" s="38"/>
      <c r="E88" s="39"/>
      <c r="F88" s="48">
        <f t="shared" si="11"/>
        <v>3.804215447904395</v>
      </c>
      <c r="G88" s="48">
        <f t="shared" si="11"/>
        <v>4.7405629991767668</v>
      </c>
      <c r="H88" s="48">
        <f t="shared" si="11"/>
        <v>4.5764591684972915</v>
      </c>
      <c r="I88" s="48">
        <f t="shared" si="11"/>
        <v>4.6379347670787974</v>
      </c>
      <c r="J88" s="48">
        <f t="shared" si="11"/>
        <v>4.635310636691564</v>
      </c>
      <c r="K88" s="48">
        <f t="shared" si="11"/>
        <v>4.5520015870732902</v>
      </c>
      <c r="L88" s="48">
        <f t="shared" si="11"/>
        <v>4.8059102173762298</v>
      </c>
      <c r="M88" s="48">
        <f t="shared" si="11"/>
        <v>5.4188187860608501</v>
      </c>
      <c r="N88" s="36">
        <f t="shared" si="11"/>
        <v>5.0692807572755356</v>
      </c>
      <c r="O88" s="26" t="s">
        <v>53</v>
      </c>
    </row>
    <row r="89" spans="3:15" x14ac:dyDescent="0.2">
      <c r="C89" s="37" t="s">
        <v>54</v>
      </c>
      <c r="D89" s="38"/>
      <c r="E89" s="39"/>
      <c r="F89" s="48">
        <f>F70/F$71*100</f>
        <v>11.369169595737135</v>
      </c>
      <c r="G89" s="48">
        <f t="shared" ref="G89:N89" si="12">G70/G$71*100</f>
        <v>13.805723826003625</v>
      </c>
      <c r="H89" s="48">
        <f t="shared" si="12"/>
        <v>13.037312547139912</v>
      </c>
      <c r="I89" s="48">
        <f t="shared" si="12"/>
        <v>12.911587995358303</v>
      </c>
      <c r="J89" s="48">
        <f t="shared" si="12"/>
        <v>12.588315209654441</v>
      </c>
      <c r="K89" s="48">
        <f t="shared" si="12"/>
        <v>12.189053105011462</v>
      </c>
      <c r="L89" s="48">
        <f t="shared" si="12"/>
        <v>13.130837969593143</v>
      </c>
      <c r="M89" s="48">
        <f t="shared" si="12"/>
        <v>13.352285619506782</v>
      </c>
      <c r="N89" s="36">
        <f t="shared" si="12"/>
        <v>12.518241663301625</v>
      </c>
    </row>
    <row r="90" spans="3:15" x14ac:dyDescent="0.2">
      <c r="C90" s="45" t="s">
        <v>55</v>
      </c>
      <c r="D90" s="43"/>
      <c r="E90" s="44"/>
      <c r="F90" s="50">
        <f>SUM(F78:F89)</f>
        <v>100</v>
      </c>
      <c r="G90" s="50">
        <f t="shared" ref="G90:N90" si="13">SUM(G78:G89)</f>
        <v>100</v>
      </c>
      <c r="H90" s="50">
        <f t="shared" si="13"/>
        <v>100</v>
      </c>
      <c r="I90" s="50">
        <f t="shared" si="13"/>
        <v>100</v>
      </c>
      <c r="J90" s="50">
        <f t="shared" si="13"/>
        <v>100</v>
      </c>
      <c r="K90" s="50">
        <f t="shared" si="13"/>
        <v>100</v>
      </c>
      <c r="L90" s="50">
        <f t="shared" si="13"/>
        <v>100.00000000000001</v>
      </c>
      <c r="M90" s="50">
        <f t="shared" si="13"/>
        <v>100.00000000000001</v>
      </c>
      <c r="N90" s="50">
        <f t="shared" si="13"/>
        <v>100</v>
      </c>
    </row>
  </sheetData>
  <mergeCells count="1">
    <mergeCell ref="B2:P3"/>
  </mergeCells>
  <conditionalFormatting sqref="N78:N8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{FECC32FF-D072-4B13-8CCC-659F1F9FDABD}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ECC32FF-D072-4B13-8CCC-659F1F9FDAB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N78:N88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B54" zoomScale="96" zoomScaleNormal="96" workbookViewId="0">
      <selection activeCell="N84" sqref="C84:N84"/>
    </sheetView>
  </sheetViews>
  <sheetFormatPr baseColWidth="10" defaultColWidth="0" defaultRowHeight="12" x14ac:dyDescent="0.2"/>
  <cols>
    <col min="1" max="1" width="11.7109375" style="23" customWidth="1"/>
    <col min="2" max="4" width="11.28515625" style="23" customWidth="1"/>
    <col min="5" max="5" width="12.28515625" style="23" customWidth="1"/>
    <col min="6" max="6" width="11.28515625" style="23" customWidth="1"/>
    <col min="7" max="7" width="14.140625" style="23" customWidth="1"/>
    <col min="8" max="8" width="11.5703125" style="23" bestFit="1" customWidth="1"/>
    <col min="9" max="9" width="14.140625" style="23" customWidth="1"/>
    <col min="10" max="16" width="11.2851562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4" t="s">
        <v>61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2:16" x14ac:dyDescent="0.2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51" t="s">
        <v>58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x14ac:dyDescent="0.2">
      <c r="F8" s="26" t="s">
        <v>15</v>
      </c>
      <c r="J8" s="26"/>
    </row>
    <row r="9" spans="2:16" x14ac:dyDescent="0.2">
      <c r="G9" s="26"/>
    </row>
    <row r="10" spans="2:16" x14ac:dyDescent="0.2">
      <c r="C10" s="34" t="s">
        <v>16</v>
      </c>
      <c r="D10" s="34" t="s">
        <v>17</v>
      </c>
      <c r="E10" s="34" t="s">
        <v>18</v>
      </c>
      <c r="F10" s="34" t="s">
        <v>19</v>
      </c>
      <c r="G10" s="34" t="s">
        <v>20</v>
      </c>
      <c r="H10" s="34" t="s">
        <v>21</v>
      </c>
      <c r="I10" s="34" t="s">
        <v>22</v>
      </c>
    </row>
    <row r="11" spans="2:16" x14ac:dyDescent="0.2">
      <c r="C11" s="32">
        <v>2013</v>
      </c>
      <c r="D11" s="32" t="s">
        <v>23</v>
      </c>
      <c r="E11" s="29">
        <v>41363</v>
      </c>
      <c r="F11" s="36">
        <v>109.3</v>
      </c>
      <c r="G11" s="33"/>
      <c r="H11" s="33"/>
      <c r="I11" s="33"/>
    </row>
    <row r="12" spans="2:16" x14ac:dyDescent="0.2">
      <c r="C12" s="32">
        <v>2013</v>
      </c>
      <c r="D12" s="32" t="s">
        <v>24</v>
      </c>
      <c r="E12" s="29">
        <v>41453</v>
      </c>
      <c r="F12" s="36">
        <v>149.5</v>
      </c>
      <c r="G12" s="32"/>
      <c r="H12" s="32"/>
      <c r="I12" s="32"/>
    </row>
    <row r="13" spans="2:16" x14ac:dyDescent="0.2">
      <c r="C13" s="32">
        <v>2013</v>
      </c>
      <c r="D13" s="32" t="s">
        <v>25</v>
      </c>
      <c r="E13" s="29">
        <v>41543</v>
      </c>
      <c r="F13" s="36">
        <v>125.2</v>
      </c>
      <c r="G13" s="32"/>
      <c r="H13" s="32"/>
      <c r="I13" s="32"/>
    </row>
    <row r="14" spans="2:16" x14ac:dyDescent="0.2">
      <c r="C14" s="32">
        <v>2013</v>
      </c>
      <c r="D14" s="32" t="s">
        <v>27</v>
      </c>
      <c r="E14" s="29">
        <v>41633</v>
      </c>
      <c r="F14" s="36">
        <v>129.69999999999999</v>
      </c>
      <c r="G14" s="32"/>
      <c r="H14" s="36">
        <f>+SUM(F11:F14)</f>
        <v>513.70000000000005</v>
      </c>
      <c r="I14" s="32"/>
    </row>
    <row r="15" spans="2:16" x14ac:dyDescent="0.2">
      <c r="C15" s="32">
        <v>2014</v>
      </c>
      <c r="D15" s="32" t="s">
        <v>23</v>
      </c>
      <c r="E15" s="29">
        <v>41723</v>
      </c>
      <c r="F15" s="36">
        <v>116.6</v>
      </c>
      <c r="G15" s="53">
        <f>+F15/F11-1</f>
        <v>6.6788655077767656E-2</v>
      </c>
      <c r="H15" s="36">
        <f t="shared" ref="H15:H50" si="0">+SUM(F12:F15)</f>
        <v>521</v>
      </c>
      <c r="I15" s="32"/>
    </row>
    <row r="16" spans="2:16" x14ac:dyDescent="0.2">
      <c r="C16" s="32">
        <v>2014</v>
      </c>
      <c r="D16" s="32" t="s">
        <v>24</v>
      </c>
      <c r="E16" s="29">
        <v>41813</v>
      </c>
      <c r="F16" s="36">
        <v>152.5</v>
      </c>
      <c r="G16" s="53">
        <f t="shared" ref="G16:G43" si="1">+F16/F12-1</f>
        <v>2.006688963210701E-2</v>
      </c>
      <c r="H16" s="36">
        <f t="shared" si="0"/>
        <v>524</v>
      </c>
      <c r="I16" s="32"/>
    </row>
    <row r="17" spans="3:9" x14ac:dyDescent="0.2">
      <c r="C17" s="32">
        <v>2014</v>
      </c>
      <c r="D17" s="32" t="s">
        <v>25</v>
      </c>
      <c r="E17" s="29">
        <v>41903</v>
      </c>
      <c r="F17" s="36">
        <v>131.6</v>
      </c>
      <c r="G17" s="53">
        <f t="shared" si="1"/>
        <v>5.1118210862619806E-2</v>
      </c>
      <c r="H17" s="36">
        <f t="shared" si="0"/>
        <v>530.4</v>
      </c>
      <c r="I17" s="32"/>
    </row>
    <row r="18" spans="3:9" x14ac:dyDescent="0.2">
      <c r="C18" s="32">
        <v>2014</v>
      </c>
      <c r="D18" s="32" t="s">
        <v>27</v>
      </c>
      <c r="E18" s="29">
        <v>41993</v>
      </c>
      <c r="F18" s="36">
        <v>133.80000000000001</v>
      </c>
      <c r="G18" s="53">
        <f t="shared" si="1"/>
        <v>3.1611410948342522E-2</v>
      </c>
      <c r="H18" s="36">
        <f t="shared" si="0"/>
        <v>534.5</v>
      </c>
      <c r="I18" s="54">
        <f>+H18/H14-1</f>
        <v>4.049055869184337E-2</v>
      </c>
    </row>
    <row r="19" spans="3:9" x14ac:dyDescent="0.2">
      <c r="C19" s="32">
        <v>2015</v>
      </c>
      <c r="D19" s="32" t="s">
        <v>23</v>
      </c>
      <c r="E19" s="29">
        <v>42083</v>
      </c>
      <c r="F19" s="36">
        <v>115.7</v>
      </c>
      <c r="G19" s="53">
        <f t="shared" si="1"/>
        <v>-7.718696397941649E-3</v>
      </c>
      <c r="H19" s="36">
        <f t="shared" si="0"/>
        <v>533.6</v>
      </c>
      <c r="I19" s="54">
        <f t="shared" ref="I19:I50" si="2">+H19/H15-1</f>
        <v>2.4184261036468424E-2</v>
      </c>
    </row>
    <row r="20" spans="3:9" x14ac:dyDescent="0.2">
      <c r="C20" s="32">
        <v>2015</v>
      </c>
      <c r="D20" s="32" t="s">
        <v>24</v>
      </c>
      <c r="E20" s="29">
        <v>42173</v>
      </c>
      <c r="F20" s="36">
        <v>160.6</v>
      </c>
      <c r="G20" s="53">
        <f t="shared" si="1"/>
        <v>5.3114754098360528E-2</v>
      </c>
      <c r="H20" s="36">
        <f t="shared" si="0"/>
        <v>541.69999999999993</v>
      </c>
      <c r="I20" s="54">
        <f t="shared" si="2"/>
        <v>3.3778625954198338E-2</v>
      </c>
    </row>
    <row r="21" spans="3:9" x14ac:dyDescent="0.2">
      <c r="C21" s="32">
        <v>2015</v>
      </c>
      <c r="D21" s="32" t="s">
        <v>25</v>
      </c>
      <c r="E21" s="29">
        <v>42263</v>
      </c>
      <c r="F21" s="36">
        <v>137.69999999999999</v>
      </c>
      <c r="G21" s="53">
        <f t="shared" si="1"/>
        <v>4.6352583586626084E-2</v>
      </c>
      <c r="H21" s="36">
        <f t="shared" si="0"/>
        <v>547.79999999999995</v>
      </c>
      <c r="I21" s="54">
        <f t="shared" si="2"/>
        <v>3.2805429864253277E-2</v>
      </c>
    </row>
    <row r="22" spans="3:9" x14ac:dyDescent="0.2">
      <c r="C22" s="32">
        <v>2015</v>
      </c>
      <c r="D22" s="32" t="s">
        <v>27</v>
      </c>
      <c r="E22" s="29">
        <v>42353</v>
      </c>
      <c r="F22" s="36">
        <v>162.9</v>
      </c>
      <c r="G22" s="53">
        <f t="shared" si="1"/>
        <v>0.21748878923766801</v>
      </c>
      <c r="H22" s="36">
        <f t="shared" si="0"/>
        <v>576.9</v>
      </c>
      <c r="I22" s="54">
        <f t="shared" si="2"/>
        <v>7.9326473339569548E-2</v>
      </c>
    </row>
    <row r="23" spans="3:9" x14ac:dyDescent="0.2">
      <c r="C23" s="32">
        <v>2016</v>
      </c>
      <c r="D23" s="32" t="s">
        <v>23</v>
      </c>
      <c r="E23" s="29">
        <v>42443</v>
      </c>
      <c r="F23" s="36">
        <v>198.7</v>
      </c>
      <c r="G23" s="53">
        <f t="shared" si="1"/>
        <v>0.71737251512532407</v>
      </c>
      <c r="H23" s="36">
        <f t="shared" si="0"/>
        <v>659.89999999999986</v>
      </c>
      <c r="I23" s="54">
        <f t="shared" si="2"/>
        <v>0.23669415292353801</v>
      </c>
    </row>
    <row r="24" spans="3:9" x14ac:dyDescent="0.2">
      <c r="C24" s="32">
        <v>2016</v>
      </c>
      <c r="D24" s="32" t="s">
        <v>24</v>
      </c>
      <c r="E24" s="29">
        <v>42533</v>
      </c>
      <c r="F24" s="36">
        <v>396.9</v>
      </c>
      <c r="G24" s="53">
        <f t="shared" si="1"/>
        <v>1.471357409713574</v>
      </c>
      <c r="H24" s="36">
        <f t="shared" si="0"/>
        <v>896.2</v>
      </c>
      <c r="I24" s="54">
        <f t="shared" si="2"/>
        <v>0.65442126638360754</v>
      </c>
    </row>
    <row r="25" spans="3:9" x14ac:dyDescent="0.2">
      <c r="C25" s="32">
        <v>2016</v>
      </c>
      <c r="D25" s="32" t="s">
        <v>25</v>
      </c>
      <c r="E25" s="29">
        <v>42623</v>
      </c>
      <c r="F25" s="36">
        <v>387.4</v>
      </c>
      <c r="G25" s="53">
        <f t="shared" si="1"/>
        <v>1.8133623819898332</v>
      </c>
      <c r="H25" s="36">
        <f t="shared" si="0"/>
        <v>1145.9000000000001</v>
      </c>
      <c r="I25" s="54">
        <f t="shared" si="2"/>
        <v>1.0918218327856883</v>
      </c>
    </row>
    <row r="26" spans="3:9" x14ac:dyDescent="0.2">
      <c r="C26" s="32">
        <v>2016</v>
      </c>
      <c r="D26" s="32" t="s">
        <v>27</v>
      </c>
      <c r="E26" s="29">
        <v>42713</v>
      </c>
      <c r="F26" s="36">
        <v>408.6</v>
      </c>
      <c r="G26" s="53">
        <f t="shared" si="1"/>
        <v>1.5082872928176796</v>
      </c>
      <c r="H26" s="36">
        <f t="shared" si="0"/>
        <v>1391.6</v>
      </c>
      <c r="I26" s="54">
        <f t="shared" si="2"/>
        <v>1.4122031547928584</v>
      </c>
    </row>
    <row r="27" spans="3:9" x14ac:dyDescent="0.2">
      <c r="C27" s="32">
        <v>2017</v>
      </c>
      <c r="D27" s="32" t="s">
        <v>23</v>
      </c>
      <c r="E27" s="29">
        <v>42803</v>
      </c>
      <c r="F27" s="36">
        <v>367.6</v>
      </c>
      <c r="G27" s="53">
        <f t="shared" si="1"/>
        <v>0.85002516356316082</v>
      </c>
      <c r="H27" s="36">
        <f t="shared" si="0"/>
        <v>1560.5</v>
      </c>
      <c r="I27" s="54">
        <f t="shared" si="2"/>
        <v>1.3647522351871499</v>
      </c>
    </row>
    <row r="28" spans="3:9" x14ac:dyDescent="0.2">
      <c r="C28" s="32">
        <v>2017</v>
      </c>
      <c r="D28" s="32" t="s">
        <v>24</v>
      </c>
      <c r="E28" s="29">
        <v>42893</v>
      </c>
      <c r="F28" s="36">
        <v>442.1</v>
      </c>
      <c r="G28" s="53">
        <f t="shared" si="1"/>
        <v>0.11388259007306645</v>
      </c>
      <c r="H28" s="36">
        <f t="shared" si="0"/>
        <v>1605.6999999999998</v>
      </c>
      <c r="I28" s="54">
        <f t="shared" si="2"/>
        <v>0.79167596518634209</v>
      </c>
    </row>
    <row r="29" spans="3:9" x14ac:dyDescent="0.2">
      <c r="C29" s="32">
        <v>2017</v>
      </c>
      <c r="D29" s="32" t="s">
        <v>25</v>
      </c>
      <c r="E29" s="29">
        <v>42983</v>
      </c>
      <c r="F29" s="36">
        <v>416</v>
      </c>
      <c r="G29" s="53">
        <f t="shared" si="1"/>
        <v>7.3825503355704702E-2</v>
      </c>
      <c r="H29" s="36">
        <f t="shared" si="0"/>
        <v>1634.3000000000002</v>
      </c>
      <c r="I29" s="54">
        <f t="shared" si="2"/>
        <v>0.4262152020246095</v>
      </c>
    </row>
    <row r="30" spans="3:9" x14ac:dyDescent="0.2">
      <c r="C30" s="32">
        <v>2017</v>
      </c>
      <c r="D30" s="32" t="s">
        <v>27</v>
      </c>
      <c r="E30" s="29">
        <v>43073</v>
      </c>
      <c r="F30" s="36">
        <v>467.7</v>
      </c>
      <c r="G30" s="53">
        <f t="shared" si="1"/>
        <v>0.1446402349486049</v>
      </c>
      <c r="H30" s="36">
        <f t="shared" si="0"/>
        <v>1693.4</v>
      </c>
      <c r="I30" s="54">
        <f t="shared" si="2"/>
        <v>0.21687266455878151</v>
      </c>
    </row>
    <row r="31" spans="3:9" x14ac:dyDescent="0.2">
      <c r="C31" s="32">
        <v>2018</v>
      </c>
      <c r="D31" s="32" t="s">
        <v>23</v>
      </c>
      <c r="E31" s="29">
        <v>43189</v>
      </c>
      <c r="F31" s="36">
        <v>327.7</v>
      </c>
      <c r="G31" s="53">
        <f t="shared" si="1"/>
        <v>-0.10854189336235043</v>
      </c>
      <c r="H31" s="36">
        <f t="shared" si="0"/>
        <v>1653.5</v>
      </c>
      <c r="I31" s="54">
        <f t="shared" si="2"/>
        <v>5.9596283242550507E-2</v>
      </c>
    </row>
    <row r="32" spans="3:9" x14ac:dyDescent="0.2">
      <c r="C32" s="32">
        <v>2018</v>
      </c>
      <c r="D32" s="32" t="s">
        <v>24</v>
      </c>
      <c r="E32" s="29">
        <v>43279</v>
      </c>
      <c r="F32" s="36">
        <v>425.4</v>
      </c>
      <c r="G32" s="53">
        <f t="shared" si="1"/>
        <v>-3.7774259217371764E-2</v>
      </c>
      <c r="H32" s="36">
        <f t="shared" si="0"/>
        <v>1636.8000000000002</v>
      </c>
      <c r="I32" s="54">
        <f t="shared" si="2"/>
        <v>1.9368499719748522E-2</v>
      </c>
    </row>
    <row r="33" spans="3:9" x14ac:dyDescent="0.2">
      <c r="C33" s="32">
        <v>2018</v>
      </c>
      <c r="D33" s="32" t="s">
        <v>25</v>
      </c>
      <c r="E33" s="29">
        <v>43369</v>
      </c>
      <c r="F33" s="36">
        <v>366</v>
      </c>
      <c r="G33" s="53">
        <f t="shared" si="1"/>
        <v>-0.12019230769230771</v>
      </c>
      <c r="H33" s="36">
        <f t="shared" si="0"/>
        <v>1586.8</v>
      </c>
      <c r="I33" s="54">
        <f t="shared" si="2"/>
        <v>-2.9064431254971712E-2</v>
      </c>
    </row>
    <row r="34" spans="3:9" x14ac:dyDescent="0.2">
      <c r="C34" s="32">
        <v>2018</v>
      </c>
      <c r="D34" s="32" t="s">
        <v>27</v>
      </c>
      <c r="E34" s="29">
        <v>43459</v>
      </c>
      <c r="F34" s="36">
        <v>445.3</v>
      </c>
      <c r="G34" s="53">
        <f t="shared" si="1"/>
        <v>-4.7893949112678968E-2</v>
      </c>
      <c r="H34" s="36">
        <f t="shared" si="0"/>
        <v>1564.3999999999999</v>
      </c>
      <c r="I34" s="54">
        <f t="shared" si="2"/>
        <v>-7.6178103224282645E-2</v>
      </c>
    </row>
    <row r="35" spans="3:9" x14ac:dyDescent="0.2">
      <c r="C35" s="32">
        <v>2019</v>
      </c>
      <c r="D35" s="32" t="s">
        <v>23</v>
      </c>
      <c r="E35" s="29">
        <v>43549</v>
      </c>
      <c r="F35" s="36">
        <v>363.1</v>
      </c>
      <c r="G35" s="53">
        <f t="shared" si="1"/>
        <v>0.1080256332010987</v>
      </c>
      <c r="H35" s="36">
        <f t="shared" si="0"/>
        <v>1599.8000000000002</v>
      </c>
      <c r="I35" s="54">
        <f t="shared" si="2"/>
        <v>-3.2476564862412904E-2</v>
      </c>
    </row>
    <row r="36" spans="3:9" x14ac:dyDescent="0.2">
      <c r="C36" s="32">
        <v>2019</v>
      </c>
      <c r="D36" s="32" t="s">
        <v>24</v>
      </c>
      <c r="E36" s="29">
        <v>43639</v>
      </c>
      <c r="F36" s="36">
        <v>396.3</v>
      </c>
      <c r="G36" s="53">
        <f t="shared" si="1"/>
        <v>-6.8406205923836283E-2</v>
      </c>
      <c r="H36" s="36">
        <f t="shared" si="0"/>
        <v>1570.7</v>
      </c>
      <c r="I36" s="54">
        <f t="shared" si="2"/>
        <v>-4.0383675464320756E-2</v>
      </c>
    </row>
    <row r="37" spans="3:9" x14ac:dyDescent="0.2">
      <c r="C37" s="32">
        <v>2019</v>
      </c>
      <c r="D37" s="32" t="s">
        <v>25</v>
      </c>
      <c r="E37" s="29">
        <v>43729</v>
      </c>
      <c r="F37" s="36">
        <v>401.3</v>
      </c>
      <c r="G37" s="53">
        <f t="shared" si="1"/>
        <v>9.6448087431693974E-2</v>
      </c>
      <c r="H37" s="36">
        <f t="shared" si="0"/>
        <v>1606</v>
      </c>
      <c r="I37" s="54">
        <f t="shared" si="2"/>
        <v>1.2099823544239996E-2</v>
      </c>
    </row>
    <row r="38" spans="3:9" x14ac:dyDescent="0.2">
      <c r="C38" s="32">
        <v>2019</v>
      </c>
      <c r="D38" s="32" t="s">
        <v>27</v>
      </c>
      <c r="E38" s="29">
        <v>43819</v>
      </c>
      <c r="F38" s="36">
        <v>412.3</v>
      </c>
      <c r="G38" s="53">
        <f t="shared" si="1"/>
        <v>-7.4107343364024247E-2</v>
      </c>
      <c r="H38" s="36">
        <f t="shared" si="0"/>
        <v>1573</v>
      </c>
      <c r="I38" s="54">
        <f t="shared" si="2"/>
        <v>5.4973152646382584E-3</v>
      </c>
    </row>
    <row r="39" spans="3:9" x14ac:dyDescent="0.2">
      <c r="C39" s="32">
        <v>2020</v>
      </c>
      <c r="D39" s="32" t="s">
        <v>23</v>
      </c>
      <c r="E39" s="29">
        <v>43909</v>
      </c>
      <c r="F39" s="36">
        <v>298.60000000000002</v>
      </c>
      <c r="G39" s="53">
        <f t="shared" si="1"/>
        <v>-0.17763701459652992</v>
      </c>
      <c r="H39" s="36">
        <f t="shared" si="0"/>
        <v>1508.5</v>
      </c>
      <c r="I39" s="54">
        <f t="shared" si="2"/>
        <v>-5.7069633704213141E-2</v>
      </c>
    </row>
    <row r="40" spans="3:9" x14ac:dyDescent="0.2">
      <c r="C40" s="32">
        <v>2020</v>
      </c>
      <c r="D40" s="32" t="s">
        <v>24</v>
      </c>
      <c r="E40" s="29">
        <v>43999</v>
      </c>
      <c r="F40" s="36">
        <v>306.8</v>
      </c>
      <c r="G40" s="53">
        <f t="shared" si="1"/>
        <v>-0.22583901085036584</v>
      </c>
      <c r="H40" s="36">
        <f t="shared" si="0"/>
        <v>1419</v>
      </c>
      <c r="I40" s="54">
        <f t="shared" si="2"/>
        <v>-9.6581142165913292E-2</v>
      </c>
    </row>
    <row r="41" spans="3:9" x14ac:dyDescent="0.2">
      <c r="C41" s="32">
        <v>2020</v>
      </c>
      <c r="D41" s="32" t="s">
        <v>25</v>
      </c>
      <c r="E41" s="29">
        <v>44089</v>
      </c>
      <c r="F41" s="36">
        <v>366.1</v>
      </c>
      <c r="G41" s="53">
        <f t="shared" si="1"/>
        <v>-8.7714926488910994E-2</v>
      </c>
      <c r="H41" s="36">
        <f t="shared" si="0"/>
        <v>1383.8000000000002</v>
      </c>
      <c r="I41" s="54">
        <f t="shared" si="2"/>
        <v>-0.13835616438356158</v>
      </c>
    </row>
    <row r="42" spans="3:9" x14ac:dyDescent="0.2">
      <c r="C42" s="32">
        <v>2020</v>
      </c>
      <c r="D42" s="32" t="s">
        <v>27</v>
      </c>
      <c r="E42" s="29">
        <v>44179</v>
      </c>
      <c r="F42" s="36">
        <v>440.7</v>
      </c>
      <c r="G42" s="53">
        <f t="shared" si="1"/>
        <v>6.8881882124666394E-2</v>
      </c>
      <c r="H42" s="36">
        <f t="shared" si="0"/>
        <v>1412.2</v>
      </c>
      <c r="I42" s="54">
        <f t="shared" si="2"/>
        <v>-0.10222504767959306</v>
      </c>
    </row>
    <row r="43" spans="3:9" x14ac:dyDescent="0.2">
      <c r="C43" s="32">
        <v>2021</v>
      </c>
      <c r="D43" s="32" t="s">
        <v>23</v>
      </c>
      <c r="E43" s="29">
        <v>44269</v>
      </c>
      <c r="F43" s="36">
        <v>309.7</v>
      </c>
      <c r="G43" s="53">
        <f t="shared" si="1"/>
        <v>3.7173476222370994E-2</v>
      </c>
      <c r="H43" s="36">
        <f t="shared" si="0"/>
        <v>1423.3000000000002</v>
      </c>
      <c r="I43" s="54">
        <f t="shared" si="2"/>
        <v>-5.6479946967185835E-2</v>
      </c>
    </row>
    <row r="44" spans="3:9" x14ac:dyDescent="0.2">
      <c r="C44" s="32">
        <v>2021</v>
      </c>
      <c r="D44" s="32" t="s">
        <v>24</v>
      </c>
      <c r="E44" s="29">
        <v>44359</v>
      </c>
      <c r="F44" s="36">
        <v>417.7</v>
      </c>
      <c r="G44" s="53">
        <f>+F44/F40-1</f>
        <v>0.36147327249022165</v>
      </c>
      <c r="H44" s="36">
        <f t="shared" si="0"/>
        <v>1534.2</v>
      </c>
      <c r="I44" s="54">
        <f t="shared" si="2"/>
        <v>8.1183932346723164E-2</v>
      </c>
    </row>
    <row r="45" spans="3:9" x14ac:dyDescent="0.2">
      <c r="C45" s="32">
        <v>2021</v>
      </c>
      <c r="D45" s="32" t="s">
        <v>25</v>
      </c>
      <c r="E45" s="29">
        <v>44449</v>
      </c>
      <c r="F45" s="36">
        <v>367.6</v>
      </c>
      <c r="G45" s="53">
        <f>+F45/F41-1</f>
        <v>4.0972411909314665E-3</v>
      </c>
      <c r="H45" s="36">
        <f t="shared" si="0"/>
        <v>1535.6999999999998</v>
      </c>
      <c r="I45" s="54">
        <f t="shared" si="2"/>
        <v>0.10977019800549193</v>
      </c>
    </row>
    <row r="46" spans="3:9" x14ac:dyDescent="0.2">
      <c r="C46" s="32">
        <v>2021</v>
      </c>
      <c r="D46" s="32" t="s">
        <v>27</v>
      </c>
      <c r="E46" s="29">
        <v>44539</v>
      </c>
      <c r="F46" s="36">
        <v>345.9</v>
      </c>
      <c r="G46" s="53">
        <f t="shared" ref="G46:G49" si="3">+F46/F42-1</f>
        <v>-0.21511232130701163</v>
      </c>
      <c r="H46" s="36">
        <f t="shared" si="0"/>
        <v>1440.9</v>
      </c>
      <c r="I46" s="54">
        <f t="shared" si="2"/>
        <v>2.0322900439031288E-2</v>
      </c>
    </row>
    <row r="47" spans="3:9" x14ac:dyDescent="0.2">
      <c r="C47" s="32">
        <v>2022</v>
      </c>
      <c r="D47" s="32" t="s">
        <v>23</v>
      </c>
      <c r="E47" s="29">
        <v>44629</v>
      </c>
      <c r="F47" s="36">
        <v>319.8</v>
      </c>
      <c r="G47" s="53">
        <f t="shared" si="3"/>
        <v>3.2612205360025959E-2</v>
      </c>
      <c r="H47" s="36">
        <f t="shared" si="0"/>
        <v>1450.9999999999998</v>
      </c>
      <c r="I47" s="54">
        <f t="shared" si="2"/>
        <v>1.9461814094006602E-2</v>
      </c>
    </row>
    <row r="48" spans="3:9" x14ac:dyDescent="0.2">
      <c r="C48" s="32">
        <v>2022</v>
      </c>
      <c r="D48" s="32" t="s">
        <v>24</v>
      </c>
      <c r="E48" s="29">
        <v>44719</v>
      </c>
      <c r="F48" s="36">
        <v>283.7</v>
      </c>
      <c r="G48" s="53">
        <f t="shared" si="3"/>
        <v>-0.32080440507541297</v>
      </c>
      <c r="H48" s="36">
        <f t="shared" si="0"/>
        <v>1317</v>
      </c>
      <c r="I48" s="54">
        <f t="shared" si="2"/>
        <v>-0.14157215486898711</v>
      </c>
    </row>
    <row r="49" spans="2:16" x14ac:dyDescent="0.2">
      <c r="C49" s="32">
        <v>2022</v>
      </c>
      <c r="D49" s="32" t="s">
        <v>25</v>
      </c>
      <c r="E49" s="29">
        <v>44809</v>
      </c>
      <c r="F49" s="36">
        <v>366.1</v>
      </c>
      <c r="G49" s="53">
        <f t="shared" si="3"/>
        <v>-4.0805223068552943E-3</v>
      </c>
      <c r="H49" s="36">
        <f t="shared" si="0"/>
        <v>1315.5</v>
      </c>
      <c r="I49" s="54">
        <f t="shared" si="2"/>
        <v>-0.14338738034772402</v>
      </c>
    </row>
    <row r="50" spans="2:16" ht="14.25" x14ac:dyDescent="0.2">
      <c r="C50" s="32" t="s">
        <v>59</v>
      </c>
      <c r="D50" s="32" t="s">
        <v>27</v>
      </c>
      <c r="E50" s="29">
        <v>44899</v>
      </c>
      <c r="F50" s="56">
        <v>282.91616821289062</v>
      </c>
      <c r="G50" s="53">
        <f>+F50/F42-1</f>
        <v>-0.35803002447721666</v>
      </c>
      <c r="H50" s="36">
        <f t="shared" si="0"/>
        <v>1252.5161682128905</v>
      </c>
      <c r="I50" s="55">
        <f t="shared" si="2"/>
        <v>-0.13074039266230097</v>
      </c>
    </row>
    <row r="51" spans="2:16" x14ac:dyDescent="0.2">
      <c r="C51" s="26" t="s">
        <v>60</v>
      </c>
    </row>
    <row r="52" spans="2:16" x14ac:dyDescent="0.2">
      <c r="C52" s="26" t="s">
        <v>39</v>
      </c>
    </row>
    <row r="53" spans="2:16" x14ac:dyDescent="0.2">
      <c r="C53" s="26" t="s">
        <v>40</v>
      </c>
    </row>
    <row r="56" spans="2:16" x14ac:dyDescent="0.2">
      <c r="B56" s="51" t="s">
        <v>41</v>
      </c>
      <c r="C56" s="27"/>
      <c r="D56" s="27"/>
      <c r="E56" s="27"/>
      <c r="F56" s="27"/>
      <c r="G56" s="27"/>
      <c r="H56" s="27"/>
      <c r="J56" s="27"/>
      <c r="K56" s="27"/>
      <c r="L56" s="27"/>
      <c r="M56" s="27"/>
      <c r="N56" s="27"/>
      <c r="O56" s="27"/>
      <c r="P56" s="27"/>
    </row>
    <row r="58" spans="2:16" x14ac:dyDescent="0.2">
      <c r="C58" s="46" t="s">
        <v>42</v>
      </c>
      <c r="D58" s="40"/>
      <c r="E58" s="41"/>
      <c r="F58" s="47">
        <v>2013</v>
      </c>
      <c r="G58" s="47">
        <v>2014</v>
      </c>
      <c r="H58" s="47">
        <v>2015</v>
      </c>
      <c r="I58" s="47">
        <v>2016</v>
      </c>
      <c r="J58" s="47">
        <v>2017</v>
      </c>
      <c r="K58" s="47">
        <v>2018</v>
      </c>
      <c r="L58" s="47">
        <v>2019</v>
      </c>
      <c r="M58" s="47">
        <v>2020</v>
      </c>
      <c r="N58" s="47">
        <v>2021</v>
      </c>
    </row>
    <row r="59" spans="2:16" x14ac:dyDescent="0.2">
      <c r="C59" s="37" t="s">
        <v>43</v>
      </c>
      <c r="D59" s="38"/>
      <c r="E59" s="39"/>
      <c r="F59" s="52">
        <v>368739</v>
      </c>
      <c r="G59" s="52">
        <v>380301</v>
      </c>
      <c r="H59" s="52">
        <v>391756</v>
      </c>
      <c r="I59" s="52">
        <v>402859</v>
      </c>
      <c r="J59" s="52">
        <v>427714</v>
      </c>
      <c r="K59" s="52">
        <v>452383</v>
      </c>
      <c r="L59" s="52">
        <v>464332</v>
      </c>
      <c r="M59" s="52">
        <v>439917</v>
      </c>
      <c r="N59" s="52">
        <v>445800</v>
      </c>
    </row>
    <row r="60" spans="2:16" x14ac:dyDescent="0.2">
      <c r="C60" s="37" t="s">
        <v>44</v>
      </c>
      <c r="D60" s="38"/>
      <c r="E60" s="39"/>
      <c r="F60" s="52">
        <v>414</v>
      </c>
      <c r="G60" s="52">
        <v>439</v>
      </c>
      <c r="H60" s="52">
        <v>414</v>
      </c>
      <c r="I60" s="52">
        <v>495</v>
      </c>
      <c r="J60" s="52">
        <v>552</v>
      </c>
      <c r="K60" s="52">
        <v>567</v>
      </c>
      <c r="L60" s="52">
        <v>229</v>
      </c>
      <c r="M60" s="52">
        <v>227</v>
      </c>
      <c r="N60" s="52">
        <v>134</v>
      </c>
    </row>
    <row r="61" spans="2:16" x14ac:dyDescent="0.2">
      <c r="C61" s="37" t="s">
        <v>45</v>
      </c>
      <c r="D61" s="38"/>
      <c r="E61" s="39"/>
      <c r="F61" s="52">
        <v>103586</v>
      </c>
      <c r="G61" s="52">
        <v>113594</v>
      </c>
      <c r="H61" s="52">
        <v>274774</v>
      </c>
      <c r="I61" s="52">
        <v>3860813</v>
      </c>
      <c r="J61" s="52">
        <v>5203544</v>
      </c>
      <c r="K61" s="52">
        <v>4475832</v>
      </c>
      <c r="L61" s="52">
        <v>4437780</v>
      </c>
      <c r="M61" s="52">
        <v>3934383</v>
      </c>
      <c r="N61" s="52">
        <v>3827058</v>
      </c>
    </row>
    <row r="62" spans="2:16" x14ac:dyDescent="0.2">
      <c r="C62" s="37" t="s">
        <v>46</v>
      </c>
      <c r="D62" s="38"/>
      <c r="E62" s="39"/>
      <c r="F62" s="52">
        <v>97407</v>
      </c>
      <c r="G62" s="52">
        <v>97234</v>
      </c>
      <c r="H62" s="52">
        <v>96044</v>
      </c>
      <c r="I62" s="52">
        <v>94694</v>
      </c>
      <c r="J62" s="52">
        <v>93301</v>
      </c>
      <c r="K62" s="52">
        <v>96739</v>
      </c>
      <c r="L62" s="52">
        <v>97163</v>
      </c>
      <c r="M62" s="52">
        <v>79755</v>
      </c>
      <c r="N62" s="52">
        <v>100145</v>
      </c>
    </row>
    <row r="63" spans="2:16" x14ac:dyDescent="0.2">
      <c r="C63" s="37" t="s">
        <v>47</v>
      </c>
      <c r="D63" s="38"/>
      <c r="E63" s="39"/>
      <c r="F63" s="52">
        <v>27762</v>
      </c>
      <c r="G63" s="52">
        <v>27161</v>
      </c>
      <c r="H63" s="52">
        <v>40936</v>
      </c>
      <c r="I63" s="52">
        <v>40299</v>
      </c>
      <c r="J63" s="52">
        <v>43939</v>
      </c>
      <c r="K63" s="52">
        <v>46425</v>
      </c>
      <c r="L63" s="52">
        <v>47029</v>
      </c>
      <c r="M63" s="52">
        <v>44446</v>
      </c>
      <c r="N63" s="52">
        <v>47865</v>
      </c>
    </row>
    <row r="64" spans="2:16" x14ac:dyDescent="0.2">
      <c r="C64" s="37" t="s">
        <v>48</v>
      </c>
      <c r="D64" s="38"/>
      <c r="E64" s="39"/>
      <c r="F64" s="52">
        <v>549426</v>
      </c>
      <c r="G64" s="52">
        <v>569565</v>
      </c>
      <c r="H64" s="52">
        <v>505306</v>
      </c>
      <c r="I64" s="52">
        <v>553945</v>
      </c>
      <c r="J64" s="52">
        <v>518877</v>
      </c>
      <c r="K64" s="52">
        <v>568977</v>
      </c>
      <c r="L64" s="52">
        <v>574181</v>
      </c>
      <c r="M64" s="52">
        <v>466202</v>
      </c>
      <c r="N64" s="52">
        <v>564015</v>
      </c>
    </row>
    <row r="65" spans="2:14" x14ac:dyDescent="0.2">
      <c r="C65" s="37" t="s">
        <v>49</v>
      </c>
      <c r="D65" s="38"/>
      <c r="E65" s="39"/>
      <c r="F65" s="52">
        <v>217808</v>
      </c>
      <c r="G65" s="52">
        <v>220790</v>
      </c>
      <c r="H65" s="52">
        <v>228433</v>
      </c>
      <c r="I65" s="52">
        <v>234234</v>
      </c>
      <c r="J65" s="52">
        <v>235444</v>
      </c>
      <c r="K65" s="52">
        <v>240549</v>
      </c>
      <c r="L65" s="52">
        <v>246210</v>
      </c>
      <c r="M65" s="52">
        <v>213872</v>
      </c>
      <c r="N65" s="52">
        <v>244054</v>
      </c>
    </row>
    <row r="66" spans="2:14" x14ac:dyDescent="0.2">
      <c r="C66" s="37" t="s">
        <v>50</v>
      </c>
      <c r="D66" s="38"/>
      <c r="E66" s="39"/>
      <c r="F66" s="52">
        <v>68008</v>
      </c>
      <c r="G66" s="52">
        <v>69423</v>
      </c>
      <c r="H66" s="52">
        <v>71569</v>
      </c>
      <c r="I66" s="52">
        <v>75245</v>
      </c>
      <c r="J66" s="52">
        <v>77780</v>
      </c>
      <c r="K66" s="52">
        <v>81402</v>
      </c>
      <c r="L66" s="52">
        <v>83331</v>
      </c>
      <c r="M66" s="52">
        <v>68363</v>
      </c>
      <c r="N66" s="52">
        <v>74819</v>
      </c>
    </row>
    <row r="67" spans="2:14" x14ac:dyDescent="0.2">
      <c r="C67" s="37" t="s">
        <v>51</v>
      </c>
      <c r="D67" s="38"/>
      <c r="E67" s="39"/>
      <c r="F67" s="52">
        <v>57022</v>
      </c>
      <c r="G67" s="52">
        <v>58594</v>
      </c>
      <c r="H67" s="52">
        <v>60232</v>
      </c>
      <c r="I67" s="52">
        <v>62704</v>
      </c>
      <c r="J67" s="52">
        <v>64255</v>
      </c>
      <c r="K67" s="52">
        <v>65986</v>
      </c>
      <c r="L67" s="52">
        <v>68726</v>
      </c>
      <c r="M67" s="52">
        <v>33781</v>
      </c>
      <c r="N67" s="52">
        <v>47387</v>
      </c>
    </row>
    <row r="68" spans="2:14" x14ac:dyDescent="0.2">
      <c r="C68" s="37" t="s">
        <v>52</v>
      </c>
      <c r="D68" s="38"/>
      <c r="E68" s="39"/>
      <c r="F68" s="52">
        <v>39741</v>
      </c>
      <c r="G68" s="52">
        <v>44000</v>
      </c>
      <c r="H68" s="52">
        <v>48304</v>
      </c>
      <c r="I68" s="52">
        <v>51781</v>
      </c>
      <c r="J68" s="52">
        <v>54497</v>
      </c>
      <c r="K68" s="52">
        <v>56069</v>
      </c>
      <c r="L68" s="52">
        <v>61006</v>
      </c>
      <c r="M68" s="52">
        <v>66592</v>
      </c>
      <c r="N68" s="52">
        <v>72923</v>
      </c>
    </row>
    <row r="69" spans="2:14" x14ac:dyDescent="0.2">
      <c r="C69" s="37" t="s">
        <v>53</v>
      </c>
      <c r="D69" s="38"/>
      <c r="E69" s="39"/>
      <c r="F69" s="52">
        <v>233446</v>
      </c>
      <c r="G69" s="52">
        <v>252414</v>
      </c>
      <c r="H69" s="52">
        <v>268814</v>
      </c>
      <c r="I69" s="52">
        <v>289305</v>
      </c>
      <c r="J69" s="52">
        <v>300181</v>
      </c>
      <c r="K69" s="52">
        <v>315450</v>
      </c>
      <c r="L69" s="52">
        <v>331892</v>
      </c>
      <c r="M69" s="52">
        <v>348200</v>
      </c>
      <c r="N69" s="52">
        <v>363196</v>
      </c>
    </row>
    <row r="70" spans="2:14" x14ac:dyDescent="0.2">
      <c r="C70" s="37" t="s">
        <v>54</v>
      </c>
      <c r="D70" s="38"/>
      <c r="E70" s="39"/>
      <c r="F70" s="52">
        <v>579315</v>
      </c>
      <c r="G70" s="52">
        <v>603919</v>
      </c>
      <c r="H70" s="52">
        <v>643763</v>
      </c>
      <c r="I70" s="52">
        <v>676691</v>
      </c>
      <c r="J70" s="52">
        <v>698451</v>
      </c>
      <c r="K70" s="52">
        <v>730935</v>
      </c>
      <c r="L70" s="52">
        <v>758599</v>
      </c>
      <c r="M70" s="52">
        <v>747947</v>
      </c>
      <c r="N70" s="52">
        <v>793046</v>
      </c>
    </row>
    <row r="71" spans="2:14" x14ac:dyDescent="0.2">
      <c r="C71" s="45" t="s">
        <v>55</v>
      </c>
      <c r="D71" s="43"/>
      <c r="E71" s="44"/>
      <c r="F71" s="49">
        <v>2342674</v>
      </c>
      <c r="G71" s="49">
        <v>2437434</v>
      </c>
      <c r="H71" s="49">
        <v>2630345</v>
      </c>
      <c r="I71" s="49">
        <v>6343065</v>
      </c>
      <c r="J71" s="49">
        <v>7718535</v>
      </c>
      <c r="K71" s="49">
        <v>7131314</v>
      </c>
      <c r="L71" s="49">
        <v>7170478</v>
      </c>
      <c r="M71" s="49">
        <v>6443685</v>
      </c>
      <c r="N71" s="49">
        <v>6580442</v>
      </c>
    </row>
    <row r="74" spans="2:14" x14ac:dyDescent="0.2">
      <c r="C74" s="26"/>
      <c r="D74" s="26"/>
      <c r="E74" s="26"/>
    </row>
    <row r="75" spans="2:14" ht="15" x14ac:dyDescent="0.25">
      <c r="B75" s="51" t="s">
        <v>56</v>
      </c>
      <c r="C75" s="35"/>
      <c r="D75" s="35"/>
      <c r="E75" s="35"/>
      <c r="F75" s="27"/>
      <c r="G75" s="30"/>
      <c r="H75" s="27"/>
      <c r="I75" s="27"/>
      <c r="J75" s="27"/>
      <c r="K75" s="27"/>
      <c r="L75" s="27"/>
      <c r="M75" s="27"/>
    </row>
    <row r="77" spans="2:14" x14ac:dyDescent="0.2">
      <c r="C77" s="46" t="s">
        <v>42</v>
      </c>
      <c r="D77" s="40"/>
      <c r="E77" s="41"/>
      <c r="F77" s="47">
        <v>2013</v>
      </c>
      <c r="G77" s="47">
        <v>2014</v>
      </c>
      <c r="H77" s="47">
        <v>2015</v>
      </c>
      <c r="I77" s="47">
        <v>2016</v>
      </c>
      <c r="J77" s="47">
        <v>2017</v>
      </c>
      <c r="K77" s="47">
        <v>2018</v>
      </c>
      <c r="L77" s="47">
        <v>2019</v>
      </c>
      <c r="M77" s="47">
        <v>2020</v>
      </c>
      <c r="N77" s="47">
        <v>2021</v>
      </c>
    </row>
    <row r="78" spans="2:14" x14ac:dyDescent="0.2">
      <c r="C78" s="37" t="s">
        <v>43</v>
      </c>
      <c r="D78" s="38"/>
      <c r="E78" s="39"/>
      <c r="F78" s="48">
        <f>F59/F$71*100</f>
        <v>15.740090170463326</v>
      </c>
      <c r="G78" s="48">
        <f t="shared" ref="G78:N78" si="4">G59/G$71*100</f>
        <v>15.602514775784698</v>
      </c>
      <c r="H78" s="48">
        <f t="shared" si="4"/>
        <v>14.893711661398029</v>
      </c>
      <c r="I78" s="48">
        <f t="shared" si="4"/>
        <v>6.3511725009912396</v>
      </c>
      <c r="J78" s="48">
        <f t="shared" si="4"/>
        <v>5.5413883593194821</v>
      </c>
      <c r="K78" s="48">
        <f t="shared" si="4"/>
        <v>6.3436135332142154</v>
      </c>
      <c r="L78" s="48">
        <f t="shared" si="4"/>
        <v>6.4756073444476092</v>
      </c>
      <c r="M78" s="48">
        <f t="shared" si="4"/>
        <v>6.8271028146161701</v>
      </c>
      <c r="N78" s="36">
        <f t="shared" si="4"/>
        <v>6.7746209145221563</v>
      </c>
    </row>
    <row r="79" spans="2:14" x14ac:dyDescent="0.2">
      <c r="C79" s="37" t="s">
        <v>44</v>
      </c>
      <c r="D79" s="38"/>
      <c r="E79" s="39"/>
      <c r="F79" s="48">
        <f t="shared" ref="F79:N89" si="5">F60/F$71*100</f>
        <v>1.7672113149332772E-2</v>
      </c>
      <c r="G79" s="48">
        <f t="shared" si="5"/>
        <v>1.801074408578858E-2</v>
      </c>
      <c r="H79" s="48">
        <f t="shared" si="5"/>
        <v>1.573938019537361E-2</v>
      </c>
      <c r="I79" s="48">
        <f t="shared" si="5"/>
        <v>7.8037983214739254E-3</v>
      </c>
      <c r="J79" s="48">
        <f t="shared" si="5"/>
        <v>7.1516162069615542E-3</v>
      </c>
      <c r="K79" s="48">
        <f t="shared" si="5"/>
        <v>7.9508488898399378E-3</v>
      </c>
      <c r="L79" s="48">
        <f t="shared" si="5"/>
        <v>3.1936504093590412E-3</v>
      </c>
      <c r="M79" s="48">
        <f t="shared" si="5"/>
        <v>3.5228289402725304E-3</v>
      </c>
      <c r="N79" s="36">
        <f t="shared" si="5"/>
        <v>2.0363373767294051E-3</v>
      </c>
    </row>
    <row r="80" spans="2:14" x14ac:dyDescent="0.2">
      <c r="C80" s="37" t="s">
        <v>45</v>
      </c>
      <c r="D80" s="38"/>
      <c r="E80" s="39"/>
      <c r="F80" s="48">
        <f t="shared" si="5"/>
        <v>4.421699306006726</v>
      </c>
      <c r="G80" s="48">
        <f t="shared" si="5"/>
        <v>4.6603928557655303</v>
      </c>
      <c r="H80" s="48">
        <f t="shared" si="5"/>
        <v>10.446310274887894</v>
      </c>
      <c r="I80" s="48">
        <f t="shared" si="5"/>
        <v>60.866678805908506</v>
      </c>
      <c r="J80" s="48">
        <f t="shared" si="5"/>
        <v>67.416213050792678</v>
      </c>
      <c r="K80" s="48">
        <f t="shared" si="5"/>
        <v>62.763075640758494</v>
      </c>
      <c r="L80" s="48">
        <f t="shared" si="5"/>
        <v>61.889597876180638</v>
      </c>
      <c r="M80" s="48">
        <f t="shared" si="5"/>
        <v>61.057966055137705</v>
      </c>
      <c r="N80" s="36">
        <f t="shared" si="5"/>
        <v>58.15806901724838</v>
      </c>
    </row>
    <row r="81" spans="3:14" x14ac:dyDescent="0.2">
      <c r="C81" s="37" t="s">
        <v>46</v>
      </c>
      <c r="D81" s="38"/>
      <c r="E81" s="39"/>
      <c r="F81" s="48">
        <f t="shared" si="5"/>
        <v>4.1579408829397515</v>
      </c>
      <c r="G81" s="48">
        <f t="shared" si="5"/>
        <v>3.9891951946186026</v>
      </c>
      <c r="H81" s="48">
        <f t="shared" si="5"/>
        <v>3.651384134020442</v>
      </c>
      <c r="I81" s="48">
        <f t="shared" si="5"/>
        <v>1.4928745015225291</v>
      </c>
      <c r="J81" s="48">
        <f t="shared" si="5"/>
        <v>1.2087915647205072</v>
      </c>
      <c r="K81" s="48">
        <f t="shared" si="5"/>
        <v>1.3565382200250893</v>
      </c>
      <c r="L81" s="48">
        <f t="shared" si="5"/>
        <v>1.3550421603692251</v>
      </c>
      <c r="M81" s="48">
        <f t="shared" si="5"/>
        <v>1.2377234455129325</v>
      </c>
      <c r="N81" s="36">
        <f t="shared" si="5"/>
        <v>1.5218582581534796</v>
      </c>
    </row>
    <row r="82" spans="3:14" x14ac:dyDescent="0.2">
      <c r="C82" s="37" t="s">
        <v>47</v>
      </c>
      <c r="D82" s="38"/>
      <c r="E82" s="39"/>
      <c r="F82" s="48">
        <f t="shared" si="5"/>
        <v>1.1850560513327932</v>
      </c>
      <c r="G82" s="48">
        <f t="shared" si="5"/>
        <v>1.1143276084603728</v>
      </c>
      <c r="H82" s="48">
        <f t="shared" si="5"/>
        <v>1.5562977480140439</v>
      </c>
      <c r="I82" s="48">
        <f t="shared" si="5"/>
        <v>0.63532377486278324</v>
      </c>
      <c r="J82" s="48">
        <f t="shared" si="5"/>
        <v>0.56926605890884741</v>
      </c>
      <c r="K82" s="48">
        <f t="shared" si="5"/>
        <v>0.65100204534535999</v>
      </c>
      <c r="L82" s="48">
        <f t="shared" si="5"/>
        <v>0.65586980393775696</v>
      </c>
      <c r="M82" s="48">
        <f t="shared" si="5"/>
        <v>0.68976059506322862</v>
      </c>
      <c r="N82" s="36">
        <f t="shared" si="5"/>
        <v>0.72738275027726096</v>
      </c>
    </row>
    <row r="83" spans="3:14" x14ac:dyDescent="0.2">
      <c r="C83" s="37" t="s">
        <v>48</v>
      </c>
      <c r="D83" s="38"/>
      <c r="E83" s="39"/>
      <c r="F83" s="48">
        <f t="shared" si="5"/>
        <v>23.452943089819584</v>
      </c>
      <c r="G83" s="48">
        <f t="shared" si="5"/>
        <v>23.367401948114289</v>
      </c>
      <c r="H83" s="48">
        <f t="shared" si="5"/>
        <v>19.210635867158111</v>
      </c>
      <c r="I83" s="48">
        <f t="shared" si="5"/>
        <v>8.733080931694694</v>
      </c>
      <c r="J83" s="48">
        <f t="shared" si="5"/>
        <v>6.7224803670644748</v>
      </c>
      <c r="K83" s="48">
        <f t="shared" si="5"/>
        <v>7.9785716909955156</v>
      </c>
      <c r="L83" s="48">
        <f t="shared" si="5"/>
        <v>8.007569369852332</v>
      </c>
      <c r="M83" s="48">
        <f t="shared" si="5"/>
        <v>7.2350215753873748</v>
      </c>
      <c r="N83" s="36">
        <f t="shared" si="5"/>
        <v>8.5710807875823534</v>
      </c>
    </row>
    <row r="84" spans="3:14" x14ac:dyDescent="0.2">
      <c r="C84" s="37" t="s">
        <v>49</v>
      </c>
      <c r="D84" s="38"/>
      <c r="E84" s="39"/>
      <c r="F84" s="48">
        <f t="shared" si="5"/>
        <v>9.2974097121494506</v>
      </c>
      <c r="G84" s="48">
        <f t="shared" si="5"/>
        <v>9.0582965528502513</v>
      </c>
      <c r="H84" s="48">
        <f t="shared" si="5"/>
        <v>8.6845261743231408</v>
      </c>
      <c r="I84" s="48">
        <f t="shared" si="5"/>
        <v>3.6927573657214614</v>
      </c>
      <c r="J84" s="48">
        <f t="shared" si="5"/>
        <v>3.0503716054924928</v>
      </c>
      <c r="K84" s="48">
        <f t="shared" si="5"/>
        <v>3.3731371245187076</v>
      </c>
      <c r="L84" s="48">
        <f t="shared" si="5"/>
        <v>3.4336623025689503</v>
      </c>
      <c r="M84" s="48">
        <f t="shared" si="5"/>
        <v>3.3190945864051393</v>
      </c>
      <c r="N84" s="36">
        <f t="shared" si="5"/>
        <v>3.7087782249277481</v>
      </c>
    </row>
    <row r="85" spans="3:14" x14ac:dyDescent="0.2">
      <c r="C85" s="37" t="s">
        <v>50</v>
      </c>
      <c r="D85" s="38"/>
      <c r="E85" s="39"/>
      <c r="F85" s="48">
        <f t="shared" si="5"/>
        <v>2.9030074180188965</v>
      </c>
      <c r="G85" s="48">
        <f t="shared" si="5"/>
        <v>2.8482001974207303</v>
      </c>
      <c r="H85" s="48">
        <f t="shared" si="5"/>
        <v>2.7208978289920145</v>
      </c>
      <c r="I85" s="48">
        <f t="shared" si="5"/>
        <v>1.1862561711097079</v>
      </c>
      <c r="J85" s="48">
        <f t="shared" si="5"/>
        <v>1.007704182205561</v>
      </c>
      <c r="K85" s="48">
        <f t="shared" si="5"/>
        <v>1.1414726654863325</v>
      </c>
      <c r="L85" s="48">
        <f t="shared" si="5"/>
        <v>1.1621400972152762</v>
      </c>
      <c r="M85" s="48">
        <f t="shared" si="5"/>
        <v>1.0609301975500043</v>
      </c>
      <c r="N85" s="36">
        <f t="shared" si="5"/>
        <v>1.136990493951622</v>
      </c>
    </row>
    <row r="86" spans="3:14" x14ac:dyDescent="0.2">
      <c r="C86" s="37" t="s">
        <v>51</v>
      </c>
      <c r="D86" s="38"/>
      <c r="E86" s="39"/>
      <c r="F86" s="48">
        <f t="shared" si="5"/>
        <v>2.434056125606892</v>
      </c>
      <c r="G86" s="48">
        <f t="shared" si="5"/>
        <v>2.4039215010539774</v>
      </c>
      <c r="H86" s="48">
        <f t="shared" si="5"/>
        <v>2.2898897292940661</v>
      </c>
      <c r="I86" s="48">
        <f t="shared" si="5"/>
        <v>0.98854418171656755</v>
      </c>
      <c r="J86" s="48">
        <f t="shared" si="5"/>
        <v>0.83247662930854105</v>
      </c>
      <c r="K86" s="48">
        <f t="shared" si="5"/>
        <v>0.92529932071424703</v>
      </c>
      <c r="L86" s="48">
        <f t="shared" si="5"/>
        <v>0.95845772067078372</v>
      </c>
      <c r="M86" s="48">
        <f t="shared" si="5"/>
        <v>0.52424971115130559</v>
      </c>
      <c r="N86" s="36">
        <f t="shared" si="5"/>
        <v>0.72011880053042032</v>
      </c>
    </row>
    <row r="87" spans="3:14" x14ac:dyDescent="0.2">
      <c r="C87" s="37" t="s">
        <v>52</v>
      </c>
      <c r="D87" s="38"/>
      <c r="E87" s="39"/>
      <c r="F87" s="48">
        <f t="shared" si="5"/>
        <v>1.6963948035450087</v>
      </c>
      <c r="G87" s="48">
        <f t="shared" si="5"/>
        <v>1.8051770837692425</v>
      </c>
      <c r="H87" s="48">
        <f t="shared" si="5"/>
        <v>1.8364130940998233</v>
      </c>
      <c r="I87" s="48">
        <f t="shared" si="5"/>
        <v>0.81634036542270971</v>
      </c>
      <c r="J87" s="48">
        <f t="shared" si="5"/>
        <v>0.70605367469344893</v>
      </c>
      <c r="K87" s="48">
        <f t="shared" si="5"/>
        <v>0.78623658977854571</v>
      </c>
      <c r="L87" s="48">
        <f t="shared" si="5"/>
        <v>0.85079404748191134</v>
      </c>
      <c r="M87" s="48">
        <f t="shared" si="5"/>
        <v>1.03344592418779</v>
      </c>
      <c r="N87" s="36">
        <f t="shared" si="5"/>
        <v>1.1081778397256599</v>
      </c>
    </row>
    <row r="88" spans="3:14" x14ac:dyDescent="0.2">
      <c r="C88" s="37" t="s">
        <v>53</v>
      </c>
      <c r="D88" s="38"/>
      <c r="E88" s="39"/>
      <c r="F88" s="48">
        <f t="shared" si="5"/>
        <v>9.964937503041396</v>
      </c>
      <c r="G88" s="48">
        <f t="shared" si="5"/>
        <v>10.355726555057492</v>
      </c>
      <c r="H88" s="48">
        <f t="shared" si="5"/>
        <v>10.219724028597009</v>
      </c>
      <c r="I88" s="48">
        <f t="shared" si="5"/>
        <v>4.5609654007959879</v>
      </c>
      <c r="J88" s="48">
        <f t="shared" si="5"/>
        <v>3.8890929431556636</v>
      </c>
      <c r="K88" s="48">
        <f t="shared" si="5"/>
        <v>4.4234484696649172</v>
      </c>
      <c r="L88" s="48">
        <f t="shared" si="5"/>
        <v>4.6285896142488685</v>
      </c>
      <c r="M88" s="48">
        <f t="shared" si="5"/>
        <v>5.4037402511140753</v>
      </c>
      <c r="N88" s="36">
        <f t="shared" si="5"/>
        <v>5.5193252976015899</v>
      </c>
    </row>
    <row r="89" spans="3:14" x14ac:dyDescent="0.2">
      <c r="C89" s="37" t="s">
        <v>54</v>
      </c>
      <c r="D89" s="38"/>
      <c r="E89" s="39"/>
      <c r="F89" s="48">
        <f t="shared" si="5"/>
        <v>24.728792823926845</v>
      </c>
      <c r="G89" s="48">
        <f t="shared" si="5"/>
        <v>24.776834983019029</v>
      </c>
      <c r="H89" s="48">
        <f t="shared" si="5"/>
        <v>24.474470079020051</v>
      </c>
      <c r="I89" s="48">
        <f t="shared" si="5"/>
        <v>10.668202201932345</v>
      </c>
      <c r="J89" s="48">
        <f t="shared" si="5"/>
        <v>9.0490099481313493</v>
      </c>
      <c r="K89" s="48">
        <f t="shared" si="5"/>
        <v>10.249653850608738</v>
      </c>
      <c r="L89" s="48">
        <f t="shared" si="5"/>
        <v>10.57947601261729</v>
      </c>
      <c r="M89" s="48">
        <f t="shared" si="5"/>
        <v>11.607442014934001</v>
      </c>
      <c r="N89" s="36">
        <f t="shared" si="5"/>
        <v>12.051561278102596</v>
      </c>
    </row>
    <row r="90" spans="3:14" x14ac:dyDescent="0.2">
      <c r="C90" s="45" t="s">
        <v>55</v>
      </c>
      <c r="D90" s="43"/>
      <c r="E90" s="44"/>
      <c r="F90" s="50">
        <f>SUM(F78:F89)</f>
        <v>100</v>
      </c>
      <c r="G90" s="50">
        <f t="shared" ref="G90:N90" si="6">SUM(G78:G89)</f>
        <v>100</v>
      </c>
      <c r="H90" s="50">
        <f t="shared" si="6"/>
        <v>100</v>
      </c>
      <c r="I90" s="50">
        <f t="shared" si="6"/>
        <v>100.00000000000001</v>
      </c>
      <c r="J90" s="50">
        <f t="shared" si="6"/>
        <v>100</v>
      </c>
      <c r="K90" s="50">
        <f t="shared" si="6"/>
        <v>99.999999999999986</v>
      </c>
      <c r="L90" s="50">
        <f t="shared" si="6"/>
        <v>100</v>
      </c>
      <c r="M90" s="50">
        <f t="shared" si="6"/>
        <v>100</v>
      </c>
      <c r="N90" s="50">
        <f t="shared" si="6"/>
        <v>100.00000000000001</v>
      </c>
    </row>
  </sheetData>
  <mergeCells count="1">
    <mergeCell ref="B2:P3"/>
  </mergeCells>
  <conditionalFormatting sqref="N78:N8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{CDE6EF44-C586-4224-9470-0612A7807467}</x14:id>
        </ext>
      </extLst>
    </cfRule>
  </conditionalFormatting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E6EF44-C586-4224-9470-0612A780746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N78:N89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51" zoomScale="85" zoomScaleNormal="85" workbookViewId="0">
      <selection activeCell="N84" sqref="N84"/>
    </sheetView>
  </sheetViews>
  <sheetFormatPr baseColWidth="10" defaultColWidth="0" defaultRowHeight="12" x14ac:dyDescent="0.2"/>
  <cols>
    <col min="1" max="1" width="11.7109375" style="23" customWidth="1"/>
    <col min="2" max="6" width="11.28515625" style="23" customWidth="1"/>
    <col min="7" max="7" width="14.140625" style="23" customWidth="1"/>
    <col min="8" max="8" width="11" style="23" customWidth="1"/>
    <col min="9" max="9" width="14.140625" style="23" customWidth="1"/>
    <col min="10" max="16" width="11.2851562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4" t="s">
        <v>62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2:16" x14ac:dyDescent="0.2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35" t="s">
        <v>58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x14ac:dyDescent="0.2">
      <c r="F8" s="26" t="s">
        <v>15</v>
      </c>
      <c r="J8" s="26"/>
    </row>
    <row r="9" spans="2:16" x14ac:dyDescent="0.2">
      <c r="G9" s="26"/>
    </row>
    <row r="10" spans="2:16" x14ac:dyDescent="0.2">
      <c r="C10" s="34" t="s">
        <v>16</v>
      </c>
      <c r="D10" s="34" t="s">
        <v>17</v>
      </c>
      <c r="E10" s="34" t="s">
        <v>18</v>
      </c>
      <c r="F10" s="34" t="s">
        <v>19</v>
      </c>
      <c r="G10" s="34" t="s">
        <v>20</v>
      </c>
      <c r="H10" s="34" t="s">
        <v>21</v>
      </c>
      <c r="I10" s="34" t="s">
        <v>22</v>
      </c>
    </row>
    <row r="11" spans="2:16" x14ac:dyDescent="0.2">
      <c r="C11" s="32">
        <v>2013</v>
      </c>
      <c r="D11" s="32" t="s">
        <v>23</v>
      </c>
      <c r="E11" s="29">
        <v>41363</v>
      </c>
      <c r="F11" s="36">
        <v>145.5</v>
      </c>
      <c r="G11" s="33"/>
      <c r="H11" s="33"/>
      <c r="I11" s="33"/>
    </row>
    <row r="12" spans="2:16" x14ac:dyDescent="0.2">
      <c r="C12" s="32">
        <v>2013</v>
      </c>
      <c r="D12" s="32" t="s">
        <v>24</v>
      </c>
      <c r="E12" s="29">
        <v>41453</v>
      </c>
      <c r="F12" s="36">
        <v>184</v>
      </c>
      <c r="G12" s="32"/>
      <c r="H12" s="32"/>
      <c r="I12" s="32"/>
    </row>
    <row r="13" spans="2:16" x14ac:dyDescent="0.2">
      <c r="C13" s="32">
        <v>2013</v>
      </c>
      <c r="D13" s="32" t="s">
        <v>25</v>
      </c>
      <c r="E13" s="29">
        <v>41543</v>
      </c>
      <c r="F13" s="36">
        <v>158.9</v>
      </c>
      <c r="G13" s="32"/>
      <c r="H13" s="32"/>
      <c r="I13" s="32"/>
    </row>
    <row r="14" spans="2:16" x14ac:dyDescent="0.2">
      <c r="C14" s="32">
        <v>2013</v>
      </c>
      <c r="D14" s="32" t="s">
        <v>27</v>
      </c>
      <c r="E14" s="29">
        <v>41633</v>
      </c>
      <c r="F14" s="36">
        <v>171.1</v>
      </c>
      <c r="G14" s="32"/>
      <c r="H14" s="36">
        <f>+SUM(F11:F14)</f>
        <v>659.5</v>
      </c>
      <c r="I14" s="32"/>
    </row>
    <row r="15" spans="2:16" x14ac:dyDescent="0.2">
      <c r="C15" s="32">
        <v>2014</v>
      </c>
      <c r="D15" s="32" t="s">
        <v>23</v>
      </c>
      <c r="E15" s="29">
        <v>41723</v>
      </c>
      <c r="F15" s="36">
        <v>147</v>
      </c>
      <c r="G15" s="53">
        <f>+F15/F11-1</f>
        <v>1.0309278350515427E-2</v>
      </c>
      <c r="H15" s="36">
        <f t="shared" ref="H15:H50" si="0">+SUM(F12:F15)</f>
        <v>661</v>
      </c>
      <c r="I15" s="32"/>
    </row>
    <row r="16" spans="2:16" x14ac:dyDescent="0.2">
      <c r="C16" s="32">
        <v>2014</v>
      </c>
      <c r="D16" s="32" t="s">
        <v>24</v>
      </c>
      <c r="E16" s="29">
        <v>41813</v>
      </c>
      <c r="F16" s="36">
        <v>189.4</v>
      </c>
      <c r="G16" s="53">
        <f t="shared" ref="G16:G43" si="1">+F16/F12-1</f>
        <v>2.934782608695663E-2</v>
      </c>
      <c r="H16" s="36">
        <f t="shared" si="0"/>
        <v>666.4</v>
      </c>
      <c r="I16" s="32"/>
    </row>
    <row r="17" spans="3:9" x14ac:dyDescent="0.2">
      <c r="C17" s="32">
        <v>2014</v>
      </c>
      <c r="D17" s="32" t="s">
        <v>25</v>
      </c>
      <c r="E17" s="29">
        <v>41903</v>
      </c>
      <c r="F17" s="36">
        <v>158.4</v>
      </c>
      <c r="G17" s="53">
        <f t="shared" si="1"/>
        <v>-3.1466331025802319E-3</v>
      </c>
      <c r="H17" s="36">
        <f t="shared" si="0"/>
        <v>665.9</v>
      </c>
      <c r="I17" s="32"/>
    </row>
    <row r="18" spans="3:9" x14ac:dyDescent="0.2">
      <c r="C18" s="32">
        <v>2014</v>
      </c>
      <c r="D18" s="32" t="s">
        <v>27</v>
      </c>
      <c r="E18" s="29">
        <v>41993</v>
      </c>
      <c r="F18" s="36">
        <v>161.1</v>
      </c>
      <c r="G18" s="53">
        <f t="shared" si="1"/>
        <v>-5.8445353594389293E-2</v>
      </c>
      <c r="H18" s="36">
        <f t="shared" si="0"/>
        <v>655.9</v>
      </c>
      <c r="I18" s="54">
        <f>+H18/H14-1</f>
        <v>-5.4586808188021863E-3</v>
      </c>
    </row>
    <row r="19" spans="3:9" x14ac:dyDescent="0.2">
      <c r="C19" s="32">
        <v>2015</v>
      </c>
      <c r="D19" s="32" t="s">
        <v>23</v>
      </c>
      <c r="E19" s="29">
        <v>42083</v>
      </c>
      <c r="F19" s="36">
        <v>152.1</v>
      </c>
      <c r="G19" s="53">
        <f t="shared" si="1"/>
        <v>3.469387755102038E-2</v>
      </c>
      <c r="H19" s="36">
        <f t="shared" si="0"/>
        <v>661</v>
      </c>
      <c r="I19" s="54">
        <f t="shared" ref="I19:I50" si="2">+H19/H15-1</f>
        <v>0</v>
      </c>
    </row>
    <row r="20" spans="3:9" x14ac:dyDescent="0.2">
      <c r="C20" s="32">
        <v>2015</v>
      </c>
      <c r="D20" s="32" t="s">
        <v>24</v>
      </c>
      <c r="E20" s="29">
        <v>42173</v>
      </c>
      <c r="F20" s="36">
        <v>193.6</v>
      </c>
      <c r="G20" s="53">
        <f t="shared" si="1"/>
        <v>2.2175290390707536E-2</v>
      </c>
      <c r="H20" s="36">
        <f t="shared" si="0"/>
        <v>665.2</v>
      </c>
      <c r="I20" s="54">
        <f t="shared" si="2"/>
        <v>-1.8007202881151763E-3</v>
      </c>
    </row>
    <row r="21" spans="3:9" x14ac:dyDescent="0.2">
      <c r="C21" s="32">
        <v>2015</v>
      </c>
      <c r="D21" s="32" t="s">
        <v>25</v>
      </c>
      <c r="E21" s="29">
        <v>42263</v>
      </c>
      <c r="F21" s="36">
        <v>168.8</v>
      </c>
      <c r="G21" s="53">
        <f t="shared" si="1"/>
        <v>6.5656565656565746E-2</v>
      </c>
      <c r="H21" s="36">
        <f t="shared" si="0"/>
        <v>675.59999999999991</v>
      </c>
      <c r="I21" s="54">
        <f t="shared" si="2"/>
        <v>1.4566751764529151E-2</v>
      </c>
    </row>
    <row r="22" spans="3:9" x14ac:dyDescent="0.2">
      <c r="C22" s="32">
        <v>2015</v>
      </c>
      <c r="D22" s="32" t="s">
        <v>27</v>
      </c>
      <c r="E22" s="29">
        <v>42353</v>
      </c>
      <c r="F22" s="36">
        <v>179.4</v>
      </c>
      <c r="G22" s="53">
        <f t="shared" si="1"/>
        <v>0.11359404096834269</v>
      </c>
      <c r="H22" s="36">
        <f t="shared" si="0"/>
        <v>693.9</v>
      </c>
      <c r="I22" s="54">
        <f t="shared" si="2"/>
        <v>5.7935660923921439E-2</v>
      </c>
    </row>
    <row r="23" spans="3:9" x14ac:dyDescent="0.2">
      <c r="C23" s="32">
        <v>2016</v>
      </c>
      <c r="D23" s="32" t="s">
        <v>23</v>
      </c>
      <c r="E23" s="29">
        <v>42443</v>
      </c>
      <c r="F23" s="36">
        <v>156.30000000000001</v>
      </c>
      <c r="G23" s="53">
        <f t="shared" si="1"/>
        <v>2.7613412228796985E-2</v>
      </c>
      <c r="H23" s="36">
        <f t="shared" si="0"/>
        <v>698.09999999999991</v>
      </c>
      <c r="I23" s="54">
        <f t="shared" si="2"/>
        <v>5.6127080181542999E-2</v>
      </c>
    </row>
    <row r="24" spans="3:9" x14ac:dyDescent="0.2">
      <c r="C24" s="32">
        <v>2016</v>
      </c>
      <c r="D24" s="32" t="s">
        <v>24</v>
      </c>
      <c r="E24" s="29">
        <v>42533</v>
      </c>
      <c r="F24" s="36">
        <v>200</v>
      </c>
      <c r="G24" s="53">
        <f t="shared" si="1"/>
        <v>3.3057851239669533E-2</v>
      </c>
      <c r="H24" s="36">
        <f t="shared" si="0"/>
        <v>704.5</v>
      </c>
      <c r="I24" s="54">
        <f t="shared" si="2"/>
        <v>5.9079975947083474E-2</v>
      </c>
    </row>
    <row r="25" spans="3:9" x14ac:dyDescent="0.2">
      <c r="C25" s="32">
        <v>2016</v>
      </c>
      <c r="D25" s="32" t="s">
        <v>25</v>
      </c>
      <c r="E25" s="29">
        <v>42623</v>
      </c>
      <c r="F25" s="36">
        <v>169.6</v>
      </c>
      <c r="G25" s="53">
        <f t="shared" si="1"/>
        <v>4.7393364928909332E-3</v>
      </c>
      <c r="H25" s="36">
        <f t="shared" si="0"/>
        <v>705.30000000000007</v>
      </c>
      <c r="I25" s="54">
        <f t="shared" si="2"/>
        <v>4.3960923623446169E-2</v>
      </c>
    </row>
    <row r="26" spans="3:9" x14ac:dyDescent="0.2">
      <c r="C26" s="32">
        <v>2016</v>
      </c>
      <c r="D26" s="32" t="s">
        <v>27</v>
      </c>
      <c r="E26" s="29">
        <v>42713</v>
      </c>
      <c r="F26" s="36">
        <v>170</v>
      </c>
      <c r="G26" s="53">
        <f t="shared" si="1"/>
        <v>-5.2396878483835008E-2</v>
      </c>
      <c r="H26" s="36">
        <f t="shared" si="0"/>
        <v>695.9</v>
      </c>
      <c r="I26" s="54">
        <f t="shared" si="2"/>
        <v>2.8822596915982768E-3</v>
      </c>
    </row>
    <row r="27" spans="3:9" x14ac:dyDescent="0.2">
      <c r="C27" s="32">
        <v>2017</v>
      </c>
      <c r="D27" s="32" t="s">
        <v>23</v>
      </c>
      <c r="E27" s="29">
        <v>42803</v>
      </c>
      <c r="F27" s="36">
        <v>159.5</v>
      </c>
      <c r="G27" s="53">
        <f t="shared" si="1"/>
        <v>2.0473448496481028E-2</v>
      </c>
      <c r="H27" s="36">
        <f t="shared" si="0"/>
        <v>699.1</v>
      </c>
      <c r="I27" s="54">
        <f t="shared" si="2"/>
        <v>1.4324595330184042E-3</v>
      </c>
    </row>
    <row r="28" spans="3:9" x14ac:dyDescent="0.2">
      <c r="C28" s="32">
        <v>2017</v>
      </c>
      <c r="D28" s="32" t="s">
        <v>24</v>
      </c>
      <c r="E28" s="29">
        <v>42893</v>
      </c>
      <c r="F28" s="36">
        <v>203.5</v>
      </c>
      <c r="G28" s="53">
        <f t="shared" si="1"/>
        <v>1.7500000000000071E-2</v>
      </c>
      <c r="H28" s="36">
        <f t="shared" si="0"/>
        <v>702.6</v>
      </c>
      <c r="I28" s="54">
        <f t="shared" si="2"/>
        <v>-2.6969481902058279E-3</v>
      </c>
    </row>
    <row r="29" spans="3:9" x14ac:dyDescent="0.2">
      <c r="C29" s="32">
        <v>2017</v>
      </c>
      <c r="D29" s="32" t="s">
        <v>25</v>
      </c>
      <c r="E29" s="29">
        <v>42983</v>
      </c>
      <c r="F29" s="36">
        <v>182.2</v>
      </c>
      <c r="G29" s="53">
        <f t="shared" si="1"/>
        <v>7.4292452830188704E-2</v>
      </c>
      <c r="H29" s="36">
        <f t="shared" si="0"/>
        <v>715.2</v>
      </c>
      <c r="I29" s="54">
        <f t="shared" si="2"/>
        <v>1.4036580178647284E-2</v>
      </c>
    </row>
    <row r="30" spans="3:9" x14ac:dyDescent="0.2">
      <c r="C30" s="32">
        <v>2017</v>
      </c>
      <c r="D30" s="32" t="s">
        <v>27</v>
      </c>
      <c r="E30" s="29">
        <v>43073</v>
      </c>
      <c r="F30" s="36">
        <v>187.5</v>
      </c>
      <c r="G30" s="53">
        <f t="shared" si="1"/>
        <v>0.10294117647058831</v>
      </c>
      <c r="H30" s="36">
        <f t="shared" si="0"/>
        <v>732.7</v>
      </c>
      <c r="I30" s="54">
        <f t="shared" si="2"/>
        <v>5.2881161086363093E-2</v>
      </c>
    </row>
    <row r="31" spans="3:9" x14ac:dyDescent="0.2">
      <c r="C31" s="32">
        <v>2018</v>
      </c>
      <c r="D31" s="32" t="s">
        <v>23</v>
      </c>
      <c r="E31" s="29">
        <v>43189</v>
      </c>
      <c r="F31" s="36">
        <v>169.7</v>
      </c>
      <c r="G31" s="53">
        <f t="shared" si="1"/>
        <v>6.3949843260187933E-2</v>
      </c>
      <c r="H31" s="36">
        <f t="shared" si="0"/>
        <v>742.90000000000009</v>
      </c>
      <c r="I31" s="54">
        <f t="shared" si="2"/>
        <v>6.2651981118581057E-2</v>
      </c>
    </row>
    <row r="32" spans="3:9" x14ac:dyDescent="0.2">
      <c r="C32" s="32">
        <v>2018</v>
      </c>
      <c r="D32" s="32" t="s">
        <v>24</v>
      </c>
      <c r="E32" s="29">
        <v>43279</v>
      </c>
      <c r="F32" s="36">
        <v>228.2</v>
      </c>
      <c r="G32" s="53">
        <f t="shared" si="1"/>
        <v>0.12137592137592135</v>
      </c>
      <c r="H32" s="36">
        <f t="shared" si="0"/>
        <v>767.59999999999991</v>
      </c>
      <c r="I32" s="54">
        <f t="shared" si="2"/>
        <v>9.2513521206945448E-2</v>
      </c>
    </row>
    <row r="33" spans="3:9" x14ac:dyDescent="0.2">
      <c r="C33" s="32">
        <v>2018</v>
      </c>
      <c r="D33" s="32" t="s">
        <v>25</v>
      </c>
      <c r="E33" s="29">
        <v>43369</v>
      </c>
      <c r="F33" s="36">
        <v>182.6</v>
      </c>
      <c r="G33" s="53">
        <f t="shared" si="1"/>
        <v>2.195389681668436E-3</v>
      </c>
      <c r="H33" s="36">
        <f t="shared" si="0"/>
        <v>768</v>
      </c>
      <c r="I33" s="54">
        <f t="shared" si="2"/>
        <v>7.3825503355704702E-2</v>
      </c>
    </row>
    <row r="34" spans="3:9" x14ac:dyDescent="0.2">
      <c r="C34" s="32">
        <v>2018</v>
      </c>
      <c r="D34" s="32" t="s">
        <v>27</v>
      </c>
      <c r="E34" s="29">
        <v>43459</v>
      </c>
      <c r="F34" s="36">
        <v>193.6</v>
      </c>
      <c r="G34" s="53">
        <f t="shared" si="1"/>
        <v>3.2533333333333303E-2</v>
      </c>
      <c r="H34" s="36">
        <f t="shared" si="0"/>
        <v>774.1</v>
      </c>
      <c r="I34" s="54">
        <f t="shared" si="2"/>
        <v>5.6503343796915573E-2</v>
      </c>
    </row>
    <row r="35" spans="3:9" x14ac:dyDescent="0.2">
      <c r="C35" s="32">
        <v>2019</v>
      </c>
      <c r="D35" s="32" t="s">
        <v>23</v>
      </c>
      <c r="E35" s="29">
        <v>43549</v>
      </c>
      <c r="F35" s="36">
        <v>178.1</v>
      </c>
      <c r="G35" s="53">
        <f t="shared" si="1"/>
        <v>4.9499116087212691E-2</v>
      </c>
      <c r="H35" s="36">
        <f t="shared" si="0"/>
        <v>782.5</v>
      </c>
      <c r="I35" s="54">
        <f t="shared" si="2"/>
        <v>5.3304617041324498E-2</v>
      </c>
    </row>
    <row r="36" spans="3:9" x14ac:dyDescent="0.2">
      <c r="C36" s="32">
        <v>2019</v>
      </c>
      <c r="D36" s="32" t="s">
        <v>24</v>
      </c>
      <c r="E36" s="29">
        <v>43639</v>
      </c>
      <c r="F36" s="36">
        <v>228.4</v>
      </c>
      <c r="G36" s="53">
        <f t="shared" si="1"/>
        <v>8.7642418930777843E-4</v>
      </c>
      <c r="H36" s="36">
        <f t="shared" si="0"/>
        <v>782.69999999999993</v>
      </c>
      <c r="I36" s="54">
        <f t="shared" si="2"/>
        <v>1.9671704012506508E-2</v>
      </c>
    </row>
    <row r="37" spans="3:9" x14ac:dyDescent="0.2">
      <c r="C37" s="32">
        <v>2019</v>
      </c>
      <c r="D37" s="32" t="s">
        <v>25</v>
      </c>
      <c r="E37" s="29">
        <v>43729</v>
      </c>
      <c r="F37" s="36">
        <v>188.9</v>
      </c>
      <c r="G37" s="53">
        <f t="shared" si="1"/>
        <v>3.4501642935377941E-2</v>
      </c>
      <c r="H37" s="36">
        <f t="shared" si="0"/>
        <v>789</v>
      </c>
      <c r="I37" s="54">
        <f t="shared" si="2"/>
        <v>2.734375E-2</v>
      </c>
    </row>
    <row r="38" spans="3:9" x14ac:dyDescent="0.2">
      <c r="C38" s="32">
        <v>2019</v>
      </c>
      <c r="D38" s="32" t="s">
        <v>27</v>
      </c>
      <c r="E38" s="29">
        <v>43819</v>
      </c>
      <c r="F38" s="36">
        <v>201.8</v>
      </c>
      <c r="G38" s="53">
        <f t="shared" si="1"/>
        <v>4.2355371900826499E-2</v>
      </c>
      <c r="H38" s="36">
        <f t="shared" si="0"/>
        <v>797.2</v>
      </c>
      <c r="I38" s="54">
        <f t="shared" si="2"/>
        <v>2.9841105800284318E-2</v>
      </c>
    </row>
    <row r="39" spans="3:9" x14ac:dyDescent="0.2">
      <c r="C39" s="32">
        <v>2020</v>
      </c>
      <c r="D39" s="32" t="s">
        <v>23</v>
      </c>
      <c r="E39" s="29">
        <v>43909</v>
      </c>
      <c r="F39" s="36">
        <v>172.7</v>
      </c>
      <c r="G39" s="53">
        <f t="shared" si="1"/>
        <v>-3.0320044918585087E-2</v>
      </c>
      <c r="H39" s="36">
        <f t="shared" si="0"/>
        <v>791.8</v>
      </c>
      <c r="I39" s="54">
        <f t="shared" si="2"/>
        <v>1.1884984025559042E-2</v>
      </c>
    </row>
    <row r="40" spans="3:9" x14ac:dyDescent="0.2">
      <c r="C40" s="32">
        <v>2020</v>
      </c>
      <c r="D40" s="32" t="s">
        <v>24</v>
      </c>
      <c r="E40" s="29">
        <v>43999</v>
      </c>
      <c r="F40" s="36">
        <v>170.2</v>
      </c>
      <c r="G40" s="53">
        <f t="shared" si="1"/>
        <v>-0.25481611208406307</v>
      </c>
      <c r="H40" s="36">
        <f t="shared" si="0"/>
        <v>733.60000000000014</v>
      </c>
      <c r="I40" s="54">
        <f t="shared" si="2"/>
        <v>-6.2731570205697973E-2</v>
      </c>
    </row>
    <row r="41" spans="3:9" x14ac:dyDescent="0.2">
      <c r="C41" s="32">
        <v>2020</v>
      </c>
      <c r="D41" s="32" t="s">
        <v>25</v>
      </c>
      <c r="E41" s="29">
        <v>44089</v>
      </c>
      <c r="F41" s="36">
        <v>160.69999999999999</v>
      </c>
      <c r="G41" s="53">
        <f t="shared" si="1"/>
        <v>-0.1492853361566967</v>
      </c>
      <c r="H41" s="36">
        <f t="shared" si="0"/>
        <v>705.40000000000009</v>
      </c>
      <c r="I41" s="54">
        <f t="shared" si="2"/>
        <v>-0.10595690747781994</v>
      </c>
    </row>
    <row r="42" spans="3:9" x14ac:dyDescent="0.2">
      <c r="C42" s="32">
        <v>2020</v>
      </c>
      <c r="D42" s="32" t="s">
        <v>27</v>
      </c>
      <c r="E42" s="29">
        <v>44179</v>
      </c>
      <c r="F42" s="36">
        <v>193.8</v>
      </c>
      <c r="G42" s="53">
        <f t="shared" si="1"/>
        <v>-3.9643211100099052E-2</v>
      </c>
      <c r="H42" s="36">
        <f t="shared" si="0"/>
        <v>697.4</v>
      </c>
      <c r="I42" s="54">
        <f t="shared" si="2"/>
        <v>-0.12518815855494236</v>
      </c>
    </row>
    <row r="43" spans="3:9" x14ac:dyDescent="0.2">
      <c r="C43" s="32">
        <v>2021</v>
      </c>
      <c r="D43" s="32" t="s">
        <v>23</v>
      </c>
      <c r="E43" s="29">
        <v>44269</v>
      </c>
      <c r="F43" s="36">
        <v>175.2</v>
      </c>
      <c r="G43" s="53">
        <f t="shared" si="1"/>
        <v>1.4475969889982565E-2</v>
      </c>
      <c r="H43" s="36">
        <f t="shared" si="0"/>
        <v>699.90000000000009</v>
      </c>
      <c r="I43" s="54">
        <f t="shared" si="2"/>
        <v>-0.11606466279363459</v>
      </c>
    </row>
    <row r="44" spans="3:9" x14ac:dyDescent="0.2">
      <c r="C44" s="32">
        <v>2021</v>
      </c>
      <c r="D44" s="32" t="s">
        <v>24</v>
      </c>
      <c r="E44" s="29">
        <v>44359</v>
      </c>
      <c r="F44" s="36">
        <v>217.6</v>
      </c>
      <c r="G44" s="53">
        <f>+F44/F40-1</f>
        <v>0.2784958871915395</v>
      </c>
      <c r="H44" s="36">
        <f t="shared" si="0"/>
        <v>747.30000000000007</v>
      </c>
      <c r="I44" s="54">
        <f t="shared" si="2"/>
        <v>1.8675027262813337E-2</v>
      </c>
    </row>
    <row r="45" spans="3:9" x14ac:dyDescent="0.2">
      <c r="C45" s="32">
        <v>2021</v>
      </c>
      <c r="D45" s="32" t="s">
        <v>25</v>
      </c>
      <c r="E45" s="29">
        <v>44449</v>
      </c>
      <c r="F45" s="36">
        <v>188.6</v>
      </c>
      <c r="G45" s="53">
        <f>+F45/F41-1</f>
        <v>0.17361543248288736</v>
      </c>
      <c r="H45" s="36">
        <f t="shared" si="0"/>
        <v>775.2</v>
      </c>
      <c r="I45" s="54">
        <f t="shared" si="2"/>
        <v>9.895094981570729E-2</v>
      </c>
    </row>
    <row r="46" spans="3:9" x14ac:dyDescent="0.2">
      <c r="C46" s="32">
        <v>2021</v>
      </c>
      <c r="D46" s="32" t="s">
        <v>27</v>
      </c>
      <c r="E46" s="29">
        <v>44539</v>
      </c>
      <c r="F46" s="36">
        <v>200.3</v>
      </c>
      <c r="G46" s="53">
        <f t="shared" ref="G46:G49" si="3">+F46/F42-1</f>
        <v>3.3539731682146634E-2</v>
      </c>
      <c r="H46" s="36">
        <f t="shared" si="0"/>
        <v>781.7</v>
      </c>
      <c r="I46" s="54">
        <f t="shared" si="2"/>
        <v>0.12087754516776616</v>
      </c>
    </row>
    <row r="47" spans="3:9" x14ac:dyDescent="0.2">
      <c r="C47" s="32">
        <v>2022</v>
      </c>
      <c r="D47" s="32" t="s">
        <v>23</v>
      </c>
      <c r="E47" s="29">
        <v>44629</v>
      </c>
      <c r="F47" s="36">
        <v>178.4</v>
      </c>
      <c r="G47" s="53">
        <f t="shared" si="3"/>
        <v>1.8264840182648401E-2</v>
      </c>
      <c r="H47" s="36">
        <f t="shared" si="0"/>
        <v>784.9</v>
      </c>
      <c r="I47" s="54">
        <f t="shared" si="2"/>
        <v>0.12144592084583494</v>
      </c>
    </row>
    <row r="48" spans="3:9" x14ac:dyDescent="0.2">
      <c r="C48" s="32">
        <v>2022</v>
      </c>
      <c r="D48" s="32" t="s">
        <v>24</v>
      </c>
      <c r="E48" s="29">
        <v>44719</v>
      </c>
      <c r="F48" s="36">
        <v>239.9</v>
      </c>
      <c r="G48" s="53">
        <f t="shared" si="3"/>
        <v>0.10248161764705888</v>
      </c>
      <c r="H48" s="36">
        <f t="shared" si="0"/>
        <v>807.19999999999993</v>
      </c>
      <c r="I48" s="54">
        <f t="shared" si="2"/>
        <v>8.0155225478388603E-2</v>
      </c>
    </row>
    <row r="49" spans="2:16" x14ac:dyDescent="0.2">
      <c r="C49" s="32">
        <v>2022</v>
      </c>
      <c r="D49" s="32" t="s">
        <v>25</v>
      </c>
      <c r="E49" s="29">
        <v>44809</v>
      </c>
      <c r="F49" s="36">
        <v>187.4</v>
      </c>
      <c r="G49" s="53">
        <f t="shared" si="3"/>
        <v>-6.3626723223753068E-3</v>
      </c>
      <c r="H49" s="36">
        <f t="shared" si="0"/>
        <v>806</v>
      </c>
      <c r="I49" s="54">
        <f t="shared" si="2"/>
        <v>3.9731682146542768E-2</v>
      </c>
    </row>
    <row r="50" spans="2:16" ht="14.25" x14ac:dyDescent="0.2">
      <c r="C50" s="32" t="s">
        <v>59</v>
      </c>
      <c r="D50" s="32" t="s">
        <v>27</v>
      </c>
      <c r="E50" s="29">
        <v>44899</v>
      </c>
      <c r="F50" s="56">
        <v>219.63798522949219</v>
      </c>
      <c r="G50" s="53">
        <f>+F50/F42-1</f>
        <v>0.13332293720068211</v>
      </c>
      <c r="H50" s="36">
        <f t="shared" si="0"/>
        <v>825.33798522949223</v>
      </c>
      <c r="I50" s="55">
        <f t="shared" si="2"/>
        <v>5.582446620121817E-2</v>
      </c>
    </row>
    <row r="51" spans="2:16" x14ac:dyDescent="0.2">
      <c r="C51" s="26" t="s">
        <v>60</v>
      </c>
    </row>
    <row r="52" spans="2:16" x14ac:dyDescent="0.2">
      <c r="C52" s="26" t="s">
        <v>39</v>
      </c>
    </row>
    <row r="53" spans="2:16" x14ac:dyDescent="0.2">
      <c r="C53" s="26" t="s">
        <v>40</v>
      </c>
    </row>
    <row r="56" spans="2:16" x14ac:dyDescent="0.2">
      <c r="B56" s="51" t="s">
        <v>41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8" spans="2:16" x14ac:dyDescent="0.2">
      <c r="C58" s="46" t="s">
        <v>42</v>
      </c>
      <c r="D58" s="40"/>
      <c r="E58" s="41"/>
      <c r="F58" s="47">
        <v>2013</v>
      </c>
      <c r="G58" s="47">
        <v>2014</v>
      </c>
      <c r="H58" s="47">
        <v>2015</v>
      </c>
      <c r="I58" s="47">
        <v>2016</v>
      </c>
      <c r="J58" s="47">
        <v>2017</v>
      </c>
      <c r="K58" s="47">
        <v>2018</v>
      </c>
      <c r="L58" s="47">
        <v>2019</v>
      </c>
      <c r="M58" s="47">
        <v>2020</v>
      </c>
      <c r="N58" s="47">
        <v>2021</v>
      </c>
    </row>
    <row r="59" spans="2:16" x14ac:dyDescent="0.2">
      <c r="C59" s="37" t="s">
        <v>43</v>
      </c>
      <c r="D59" s="38"/>
      <c r="E59" s="39"/>
      <c r="F59" s="42">
        <v>675637</v>
      </c>
      <c r="G59" s="42">
        <v>613609</v>
      </c>
      <c r="H59" s="42">
        <v>621295</v>
      </c>
      <c r="I59" s="42">
        <v>613838</v>
      </c>
      <c r="J59" s="42">
        <v>651260</v>
      </c>
      <c r="K59" s="42">
        <v>749957</v>
      </c>
      <c r="L59" s="42">
        <v>740184</v>
      </c>
      <c r="M59" s="42">
        <v>774005</v>
      </c>
      <c r="N59" s="42">
        <v>727513</v>
      </c>
    </row>
    <row r="60" spans="2:16" x14ac:dyDescent="0.2">
      <c r="C60" s="37" t="s">
        <v>44</v>
      </c>
      <c r="D60" s="38"/>
      <c r="E60" s="39"/>
      <c r="F60" s="42">
        <v>676</v>
      </c>
      <c r="G60" s="42">
        <v>713</v>
      </c>
      <c r="H60" s="42">
        <v>810</v>
      </c>
      <c r="I60" s="42">
        <v>908</v>
      </c>
      <c r="J60" s="42">
        <v>1288</v>
      </c>
      <c r="K60" s="42">
        <v>1325</v>
      </c>
      <c r="L60" s="42">
        <v>750</v>
      </c>
      <c r="M60" s="42">
        <v>646</v>
      </c>
      <c r="N60" s="42">
        <v>380</v>
      </c>
    </row>
    <row r="61" spans="2:16" x14ac:dyDescent="0.2">
      <c r="C61" s="37" t="s">
        <v>45</v>
      </c>
      <c r="D61" s="38"/>
      <c r="E61" s="39"/>
      <c r="F61" s="42">
        <v>1088076</v>
      </c>
      <c r="G61" s="42">
        <v>1054754</v>
      </c>
      <c r="H61" s="42">
        <v>1210400</v>
      </c>
      <c r="I61" s="42">
        <v>1200534</v>
      </c>
      <c r="J61" s="42">
        <v>1277964</v>
      </c>
      <c r="K61" s="42">
        <v>1321165</v>
      </c>
      <c r="L61" s="42">
        <v>1403531</v>
      </c>
      <c r="M61" s="42">
        <v>905977</v>
      </c>
      <c r="N61" s="42">
        <v>1088048</v>
      </c>
    </row>
    <row r="62" spans="2:16" x14ac:dyDescent="0.2">
      <c r="C62" s="37" t="s">
        <v>46</v>
      </c>
      <c r="D62" s="38"/>
      <c r="E62" s="39"/>
      <c r="F62" s="42">
        <v>430673</v>
      </c>
      <c r="G62" s="42">
        <v>396579</v>
      </c>
      <c r="H62" s="42">
        <v>387051</v>
      </c>
      <c r="I62" s="42">
        <v>401532</v>
      </c>
      <c r="J62" s="42">
        <v>409969</v>
      </c>
      <c r="K62" s="42">
        <v>433295</v>
      </c>
      <c r="L62" s="42">
        <v>439558</v>
      </c>
      <c r="M62" s="42">
        <v>393361</v>
      </c>
      <c r="N62" s="42">
        <v>456323</v>
      </c>
    </row>
    <row r="63" spans="2:16" x14ac:dyDescent="0.2">
      <c r="C63" s="37" t="s">
        <v>47</v>
      </c>
      <c r="D63" s="38"/>
      <c r="E63" s="39"/>
      <c r="F63" s="42">
        <v>35299</v>
      </c>
      <c r="G63" s="42">
        <v>40680</v>
      </c>
      <c r="H63" s="42">
        <v>43535</v>
      </c>
      <c r="I63" s="42">
        <v>35597</v>
      </c>
      <c r="J63" s="42">
        <v>37332</v>
      </c>
      <c r="K63" s="42">
        <v>39679</v>
      </c>
      <c r="L63" s="42">
        <v>39890</v>
      </c>
      <c r="M63" s="42">
        <v>41653</v>
      </c>
      <c r="N63" s="42">
        <v>44169</v>
      </c>
    </row>
    <row r="64" spans="2:16" x14ac:dyDescent="0.2">
      <c r="C64" s="37" t="s">
        <v>48</v>
      </c>
      <c r="D64" s="38"/>
      <c r="E64" s="39"/>
      <c r="F64" s="42">
        <v>551683</v>
      </c>
      <c r="G64" s="42">
        <v>553489</v>
      </c>
      <c r="H64" s="42">
        <v>565801</v>
      </c>
      <c r="I64" s="42">
        <v>477975</v>
      </c>
      <c r="J64" s="42">
        <v>530383</v>
      </c>
      <c r="K64" s="42">
        <v>570963</v>
      </c>
      <c r="L64" s="42">
        <v>563749</v>
      </c>
      <c r="M64" s="42">
        <v>466021</v>
      </c>
      <c r="N64" s="42">
        <v>582126</v>
      </c>
    </row>
    <row r="65" spans="2:15" x14ac:dyDescent="0.2">
      <c r="C65" s="37" t="s">
        <v>49</v>
      </c>
      <c r="D65" s="38"/>
      <c r="E65" s="39"/>
      <c r="F65" s="42">
        <v>512920</v>
      </c>
      <c r="G65" s="42">
        <v>517906</v>
      </c>
      <c r="H65" s="42">
        <v>527741</v>
      </c>
      <c r="I65" s="42">
        <v>536193</v>
      </c>
      <c r="J65" s="42">
        <v>542006</v>
      </c>
      <c r="K65" s="42">
        <v>549833</v>
      </c>
      <c r="L65" s="42">
        <v>563142</v>
      </c>
      <c r="M65" s="42">
        <v>475661</v>
      </c>
      <c r="N65" s="42">
        <v>551437</v>
      </c>
    </row>
    <row r="66" spans="2:15" x14ac:dyDescent="0.2">
      <c r="C66" s="37" t="s">
        <v>50</v>
      </c>
      <c r="D66" s="38"/>
      <c r="E66" s="39"/>
      <c r="F66" s="42">
        <v>173667</v>
      </c>
      <c r="G66" s="42">
        <v>180173</v>
      </c>
      <c r="H66" s="42">
        <v>186544</v>
      </c>
      <c r="I66" s="42">
        <v>192725</v>
      </c>
      <c r="J66" s="42">
        <v>198362</v>
      </c>
      <c r="K66" s="42">
        <v>203478</v>
      </c>
      <c r="L66" s="42">
        <v>207937</v>
      </c>
      <c r="M66" s="42">
        <v>154977</v>
      </c>
      <c r="N66" s="42">
        <v>189256</v>
      </c>
    </row>
    <row r="67" spans="2:15" x14ac:dyDescent="0.2">
      <c r="C67" s="37" t="s">
        <v>51</v>
      </c>
      <c r="D67" s="38"/>
      <c r="E67" s="39"/>
      <c r="F67" s="42">
        <v>60267</v>
      </c>
      <c r="G67" s="42">
        <v>62784</v>
      </c>
      <c r="H67" s="42">
        <v>64563</v>
      </c>
      <c r="I67" s="42">
        <v>66637</v>
      </c>
      <c r="J67" s="42">
        <v>67948</v>
      </c>
      <c r="K67" s="42">
        <v>70635</v>
      </c>
      <c r="L67" s="42">
        <v>73747</v>
      </c>
      <c r="M67" s="42">
        <v>35837</v>
      </c>
      <c r="N67" s="42">
        <v>49254</v>
      </c>
    </row>
    <row r="68" spans="2:15" x14ac:dyDescent="0.2">
      <c r="C68" s="37" t="s">
        <v>52</v>
      </c>
      <c r="D68" s="38"/>
      <c r="E68" s="39"/>
      <c r="F68" s="42">
        <v>125677</v>
      </c>
      <c r="G68" s="42">
        <v>139512</v>
      </c>
      <c r="H68" s="42">
        <v>153547</v>
      </c>
      <c r="I68" s="42">
        <v>174710</v>
      </c>
      <c r="J68" s="42">
        <v>196304</v>
      </c>
      <c r="K68" s="42">
        <v>215619</v>
      </c>
      <c r="L68" s="42">
        <v>232686</v>
      </c>
      <c r="M68" s="42">
        <v>252326</v>
      </c>
      <c r="N68" s="42">
        <v>276678</v>
      </c>
    </row>
    <row r="69" spans="2:15" x14ac:dyDescent="0.2">
      <c r="C69" s="37" t="s">
        <v>53</v>
      </c>
      <c r="D69" s="38"/>
      <c r="E69" s="39"/>
      <c r="F69" s="42">
        <v>368531</v>
      </c>
      <c r="G69" s="42">
        <v>385653</v>
      </c>
      <c r="H69" s="42">
        <v>411262</v>
      </c>
      <c r="I69" s="42">
        <v>442378</v>
      </c>
      <c r="J69" s="42">
        <v>466289</v>
      </c>
      <c r="K69" s="42">
        <v>492931</v>
      </c>
      <c r="L69" s="42">
        <v>522289</v>
      </c>
      <c r="M69" s="42">
        <v>543403</v>
      </c>
      <c r="N69" s="42">
        <v>569153</v>
      </c>
    </row>
    <row r="70" spans="2:15" x14ac:dyDescent="0.2">
      <c r="C70" s="37" t="s">
        <v>54</v>
      </c>
      <c r="D70" s="38"/>
      <c r="E70" s="39"/>
      <c r="F70" s="42">
        <v>883193</v>
      </c>
      <c r="G70" s="42">
        <v>933624</v>
      </c>
      <c r="H70" s="42">
        <v>989782</v>
      </c>
      <c r="I70" s="42">
        <v>1034890</v>
      </c>
      <c r="J70" s="42">
        <v>1072749</v>
      </c>
      <c r="K70" s="42">
        <v>1111322</v>
      </c>
      <c r="L70" s="42">
        <v>1144055</v>
      </c>
      <c r="M70" s="42">
        <v>1117516</v>
      </c>
      <c r="N70" s="42">
        <v>1183363</v>
      </c>
    </row>
    <row r="71" spans="2:15" x14ac:dyDescent="0.2">
      <c r="C71" s="45" t="s">
        <v>55</v>
      </c>
      <c r="D71" s="43"/>
      <c r="E71" s="44"/>
      <c r="F71" s="49">
        <v>4906299</v>
      </c>
      <c r="G71" s="49">
        <v>4879476</v>
      </c>
      <c r="H71" s="49">
        <v>5162331</v>
      </c>
      <c r="I71" s="49">
        <v>5177917</v>
      </c>
      <c r="J71" s="49">
        <v>5451854</v>
      </c>
      <c r="K71" s="49">
        <v>5760202</v>
      </c>
      <c r="L71" s="49">
        <v>5931518</v>
      </c>
      <c r="M71" s="49">
        <v>5161383</v>
      </c>
      <c r="N71" s="49">
        <v>5717700</v>
      </c>
    </row>
    <row r="74" spans="2:15" x14ac:dyDescent="0.2">
      <c r="C74" s="26"/>
      <c r="D74" s="26"/>
      <c r="E74" s="26"/>
    </row>
    <row r="75" spans="2:15" ht="15" x14ac:dyDescent="0.25">
      <c r="B75" s="51" t="s">
        <v>56</v>
      </c>
      <c r="C75" s="35"/>
      <c r="D75" s="35"/>
      <c r="E75" s="35"/>
      <c r="F75" s="27"/>
      <c r="G75" s="30"/>
      <c r="H75" s="27"/>
      <c r="I75" s="27"/>
      <c r="J75" s="27"/>
      <c r="K75" s="27"/>
      <c r="L75" s="27"/>
      <c r="M75" s="27"/>
    </row>
    <row r="77" spans="2:15" x14ac:dyDescent="0.2">
      <c r="C77" s="46" t="s">
        <v>42</v>
      </c>
      <c r="D77" s="40"/>
      <c r="E77" s="41"/>
      <c r="F77" s="47">
        <v>2013</v>
      </c>
      <c r="G77" s="47">
        <v>2014</v>
      </c>
      <c r="H77" s="47">
        <v>2015</v>
      </c>
      <c r="I77" s="47">
        <v>2016</v>
      </c>
      <c r="J77" s="47">
        <v>2017</v>
      </c>
      <c r="K77" s="47">
        <v>2018</v>
      </c>
      <c r="L77" s="47">
        <v>2019</v>
      </c>
      <c r="M77" s="47">
        <v>2020</v>
      </c>
      <c r="N77" s="47">
        <v>2021</v>
      </c>
    </row>
    <row r="78" spans="2:15" x14ac:dyDescent="0.2">
      <c r="C78" s="37" t="s">
        <v>43</v>
      </c>
      <c r="D78" s="38"/>
      <c r="E78" s="39"/>
      <c r="F78" s="48">
        <f>F59/F$71*100</f>
        <v>13.770807690277334</v>
      </c>
      <c r="G78" s="48">
        <f t="shared" ref="G78:N78" si="4">G59/G$71*100</f>
        <v>12.575305217199551</v>
      </c>
      <c r="H78" s="48">
        <f t="shared" si="4"/>
        <v>12.035163959846821</v>
      </c>
      <c r="I78" s="48">
        <f t="shared" si="4"/>
        <v>11.854921583331675</v>
      </c>
      <c r="J78" s="48">
        <f t="shared" si="4"/>
        <v>11.945661054019421</v>
      </c>
      <c r="K78" s="48">
        <f t="shared" si="4"/>
        <v>13.019630214357067</v>
      </c>
      <c r="L78" s="48">
        <f t="shared" si="4"/>
        <v>12.478829196843035</v>
      </c>
      <c r="M78" s="48">
        <f t="shared" si="4"/>
        <v>14.996077601681565</v>
      </c>
      <c r="N78" s="36">
        <f t="shared" si="4"/>
        <v>12.723874984696643</v>
      </c>
      <c r="O78" s="26" t="s">
        <v>43</v>
      </c>
    </row>
    <row r="79" spans="2:15" x14ac:dyDescent="0.2">
      <c r="C79" s="37" t="s">
        <v>44</v>
      </c>
      <c r="D79" s="38"/>
      <c r="E79" s="39"/>
      <c r="F79" s="48">
        <f t="shared" ref="F79:N89" si="5">F60/F$71*100</f>
        <v>1.3778206342499714E-2</v>
      </c>
      <c r="G79" s="48">
        <f t="shared" si="5"/>
        <v>1.4612224755281102E-2</v>
      </c>
      <c r="H79" s="48">
        <f t="shared" si="5"/>
        <v>1.5690586287473624E-2</v>
      </c>
      <c r="I79" s="48">
        <f t="shared" si="5"/>
        <v>1.7536009171255546E-2</v>
      </c>
      <c r="J79" s="48">
        <f t="shared" si="5"/>
        <v>2.3624990691240081E-2</v>
      </c>
      <c r="K79" s="48">
        <f t="shared" si="5"/>
        <v>2.3002665531521291E-2</v>
      </c>
      <c r="L79" s="48">
        <f t="shared" si="5"/>
        <v>1.2644318031235847E-2</v>
      </c>
      <c r="M79" s="48">
        <f t="shared" si="5"/>
        <v>1.2516025259121441E-2</v>
      </c>
      <c r="N79" s="36">
        <f t="shared" si="5"/>
        <v>6.6460289976738897E-3</v>
      </c>
      <c r="O79" s="26" t="s">
        <v>44</v>
      </c>
    </row>
    <row r="80" spans="2:15" x14ac:dyDescent="0.2">
      <c r="C80" s="37" t="s">
        <v>45</v>
      </c>
      <c r="D80" s="38"/>
      <c r="E80" s="39"/>
      <c r="F80" s="48">
        <f t="shared" si="5"/>
        <v>22.177123734203725</v>
      </c>
      <c r="G80" s="48">
        <f t="shared" si="5"/>
        <v>21.616132551937952</v>
      </c>
      <c r="H80" s="48">
        <f t="shared" si="5"/>
        <v>23.446772397972932</v>
      </c>
      <c r="I80" s="48">
        <f t="shared" si="5"/>
        <v>23.185655544497912</v>
      </c>
      <c r="J80" s="48">
        <f t="shared" si="5"/>
        <v>23.440906524642809</v>
      </c>
      <c r="K80" s="48">
        <f t="shared" si="5"/>
        <v>22.936088005247036</v>
      </c>
      <c r="L80" s="48">
        <f t="shared" si="5"/>
        <v>23.662256440931309</v>
      </c>
      <c r="M80" s="48">
        <f t="shared" si="5"/>
        <v>17.552989189137872</v>
      </c>
      <c r="N80" s="36">
        <f t="shared" si="5"/>
        <v>19.029469891739687</v>
      </c>
      <c r="O80" s="26" t="s">
        <v>45</v>
      </c>
    </row>
    <row r="81" spans="3:15" x14ac:dyDescent="0.2">
      <c r="C81" s="37" t="s">
        <v>46</v>
      </c>
      <c r="D81" s="38"/>
      <c r="E81" s="39"/>
      <c r="F81" s="48">
        <f t="shared" si="5"/>
        <v>8.77796073985707</v>
      </c>
      <c r="G81" s="48">
        <f t="shared" si="5"/>
        <v>8.1274915585198091</v>
      </c>
      <c r="H81" s="48">
        <f t="shared" si="5"/>
        <v>7.4976013742629046</v>
      </c>
      <c r="I81" s="48">
        <f t="shared" si="5"/>
        <v>7.754701359639407</v>
      </c>
      <c r="J81" s="48">
        <f t="shared" si="5"/>
        <v>7.5198088576840103</v>
      </c>
      <c r="K81" s="48">
        <f t="shared" si="5"/>
        <v>7.5222188388532203</v>
      </c>
      <c r="L81" s="48">
        <f t="shared" si="5"/>
        <v>7.4105481935652904</v>
      </c>
      <c r="M81" s="48">
        <f t="shared" si="5"/>
        <v>7.6212325262434506</v>
      </c>
      <c r="N81" s="36">
        <f t="shared" si="5"/>
        <v>7.9808839218566909</v>
      </c>
      <c r="O81" s="26" t="s">
        <v>46</v>
      </c>
    </row>
    <row r="82" spans="3:15" x14ac:dyDescent="0.2">
      <c r="C82" s="37" t="s">
        <v>47</v>
      </c>
      <c r="D82" s="38"/>
      <c r="E82" s="39"/>
      <c r="F82" s="48">
        <f t="shared" si="5"/>
        <v>0.7194628782306175</v>
      </c>
      <c r="G82" s="48">
        <f t="shared" si="5"/>
        <v>0.83369607720173222</v>
      </c>
      <c r="H82" s="48">
        <f t="shared" si="5"/>
        <v>0.84332058521625219</v>
      </c>
      <c r="I82" s="48">
        <f t="shared" si="5"/>
        <v>0.68747722298368241</v>
      </c>
      <c r="J82" s="48">
        <f t="shared" si="5"/>
        <v>0.68475788236442137</v>
      </c>
      <c r="K82" s="48">
        <f t="shared" si="5"/>
        <v>0.68884737028319487</v>
      </c>
      <c r="L82" s="48">
        <f t="shared" si="5"/>
        <v>0.67250912835466403</v>
      </c>
      <c r="M82" s="48">
        <f t="shared" si="5"/>
        <v>0.80701238408387821</v>
      </c>
      <c r="N82" s="36">
        <f t="shared" si="5"/>
        <v>0.77249593367962643</v>
      </c>
      <c r="O82" s="26" t="s">
        <v>47</v>
      </c>
    </row>
    <row r="83" spans="3:15" x14ac:dyDescent="0.2">
      <c r="C83" s="37" t="s">
        <v>48</v>
      </c>
      <c r="D83" s="38"/>
      <c r="E83" s="39"/>
      <c r="F83" s="48">
        <f t="shared" si="5"/>
        <v>11.244381966936789</v>
      </c>
      <c r="G83" s="48">
        <f t="shared" si="5"/>
        <v>11.343205704874867</v>
      </c>
      <c r="H83" s="48">
        <f t="shared" si="5"/>
        <v>10.960184459307239</v>
      </c>
      <c r="I83" s="48">
        <f t="shared" si="5"/>
        <v>9.2310286163335551</v>
      </c>
      <c r="J83" s="48">
        <f t="shared" si="5"/>
        <v>9.7284886939378783</v>
      </c>
      <c r="K83" s="48">
        <f t="shared" si="5"/>
        <v>9.9122044678294277</v>
      </c>
      <c r="L83" s="48">
        <f t="shared" si="5"/>
        <v>9.5042955277215722</v>
      </c>
      <c r="M83" s="48">
        <f t="shared" si="5"/>
        <v>9.028994748113055</v>
      </c>
      <c r="N83" s="36">
        <f t="shared" si="5"/>
        <v>10.181121779736607</v>
      </c>
      <c r="O83" s="26" t="s">
        <v>48</v>
      </c>
    </row>
    <row r="84" spans="3:15" x14ac:dyDescent="0.2">
      <c r="C84" s="37" t="s">
        <v>49</v>
      </c>
      <c r="D84" s="38"/>
      <c r="E84" s="39"/>
      <c r="F84" s="48">
        <f t="shared" si="5"/>
        <v>10.454315972181883</v>
      </c>
      <c r="G84" s="48">
        <f t="shared" si="5"/>
        <v>10.613967565369723</v>
      </c>
      <c r="H84" s="48">
        <f t="shared" si="5"/>
        <v>10.2229206147378</v>
      </c>
      <c r="I84" s="48">
        <f t="shared" si="5"/>
        <v>10.355380358549587</v>
      </c>
      <c r="J84" s="48">
        <f t="shared" si="5"/>
        <v>9.9416822240654277</v>
      </c>
      <c r="K84" s="48">
        <f t="shared" si="5"/>
        <v>9.5453770544852414</v>
      </c>
      <c r="L84" s="48">
        <f t="shared" si="5"/>
        <v>9.4940620596616245</v>
      </c>
      <c r="M84" s="48">
        <f t="shared" si="5"/>
        <v>9.2157663943946808</v>
      </c>
      <c r="N84" s="36">
        <f t="shared" si="5"/>
        <v>9.6443849799744665</v>
      </c>
      <c r="O84" s="26" t="s">
        <v>49</v>
      </c>
    </row>
    <row r="85" spans="3:15" x14ac:dyDescent="0.2">
      <c r="C85" s="37" t="s">
        <v>50</v>
      </c>
      <c r="D85" s="38"/>
      <c r="E85" s="39"/>
      <c r="F85" s="48">
        <f t="shared" si="5"/>
        <v>3.5396742024894934</v>
      </c>
      <c r="G85" s="48">
        <f t="shared" si="5"/>
        <v>3.6924661582514187</v>
      </c>
      <c r="H85" s="48">
        <f t="shared" si="5"/>
        <v>3.6135613930993578</v>
      </c>
      <c r="I85" s="48">
        <f t="shared" si="5"/>
        <v>3.7220565721698509</v>
      </c>
      <c r="J85" s="48">
        <f t="shared" si="5"/>
        <v>3.6384319902917426</v>
      </c>
      <c r="K85" s="48">
        <f t="shared" si="5"/>
        <v>3.5324802845455769</v>
      </c>
      <c r="L85" s="48">
        <f t="shared" si="5"/>
        <v>3.5056287446147847</v>
      </c>
      <c r="M85" s="48">
        <f t="shared" si="5"/>
        <v>3.0026254591065999</v>
      </c>
      <c r="N85" s="36">
        <f t="shared" si="5"/>
        <v>3.3100022736414991</v>
      </c>
      <c r="O85" s="26" t="s">
        <v>50</v>
      </c>
    </row>
    <row r="86" spans="3:15" x14ac:dyDescent="0.2">
      <c r="C86" s="37" t="s">
        <v>51</v>
      </c>
      <c r="D86" s="38"/>
      <c r="E86" s="39"/>
      <c r="F86" s="48">
        <f t="shared" si="5"/>
        <v>1.2283597065731215</v>
      </c>
      <c r="G86" s="48">
        <f t="shared" si="5"/>
        <v>1.2866955386193109</v>
      </c>
      <c r="H86" s="48">
        <f t="shared" si="5"/>
        <v>1.2506559536767401</v>
      </c>
      <c r="I86" s="48">
        <f t="shared" si="5"/>
        <v>1.286946082758762</v>
      </c>
      <c r="J86" s="48">
        <f t="shared" si="5"/>
        <v>1.2463283132673766</v>
      </c>
      <c r="K86" s="48">
        <f t="shared" si="5"/>
        <v>1.226259079108684</v>
      </c>
      <c r="L86" s="48">
        <f t="shared" si="5"/>
        <v>1.2433073624660669</v>
      </c>
      <c r="M86" s="48">
        <f t="shared" si="5"/>
        <v>0.69432940744757754</v>
      </c>
      <c r="N86" s="36">
        <f t="shared" si="5"/>
        <v>0.86143029539849947</v>
      </c>
      <c r="O86" s="26" t="s">
        <v>51</v>
      </c>
    </row>
    <row r="87" spans="3:15" x14ac:dyDescent="0.2">
      <c r="C87" s="37" t="s">
        <v>52</v>
      </c>
      <c r="D87" s="38"/>
      <c r="E87" s="39"/>
      <c r="F87" s="48">
        <f t="shared" si="5"/>
        <v>2.5615438439442846</v>
      </c>
      <c r="G87" s="48">
        <f t="shared" si="5"/>
        <v>2.8591594671231091</v>
      </c>
      <c r="H87" s="48">
        <f t="shared" si="5"/>
        <v>2.9743733983737188</v>
      </c>
      <c r="I87" s="48">
        <f t="shared" si="5"/>
        <v>3.3741367426322206</v>
      </c>
      <c r="J87" s="48">
        <f t="shared" si="5"/>
        <v>3.600683363861175</v>
      </c>
      <c r="K87" s="48">
        <f t="shared" si="5"/>
        <v>3.7432541428234636</v>
      </c>
      <c r="L87" s="48">
        <f t="shared" si="5"/>
        <v>3.9228743805548598</v>
      </c>
      <c r="M87" s="48">
        <f t="shared" si="5"/>
        <v>4.8887284667694688</v>
      </c>
      <c r="N87" s="36">
        <f t="shared" si="5"/>
        <v>4.8389737132063591</v>
      </c>
      <c r="O87" s="26" t="s">
        <v>52</v>
      </c>
    </row>
    <row r="88" spans="3:15" x14ac:dyDescent="0.2">
      <c r="C88" s="37" t="s">
        <v>53</v>
      </c>
      <c r="D88" s="38"/>
      <c r="E88" s="39"/>
      <c r="F88" s="48">
        <f t="shared" si="5"/>
        <v>7.5113848544493518</v>
      </c>
      <c r="G88" s="48">
        <f t="shared" si="5"/>
        <v>7.9035740722979266</v>
      </c>
      <c r="H88" s="48">
        <f t="shared" si="5"/>
        <v>7.9665949355049097</v>
      </c>
      <c r="I88" s="48">
        <f t="shared" si="5"/>
        <v>8.5435513933498743</v>
      </c>
      <c r="J88" s="48">
        <f t="shared" si="5"/>
        <v>8.5528519289034524</v>
      </c>
      <c r="K88" s="48">
        <f t="shared" si="5"/>
        <v>8.557529753296846</v>
      </c>
      <c r="L88" s="48">
        <f t="shared" si="5"/>
        <v>8.805317626954853</v>
      </c>
      <c r="M88" s="48">
        <f t="shared" si="5"/>
        <v>10.528244077217289</v>
      </c>
      <c r="N88" s="36">
        <f t="shared" si="5"/>
        <v>9.9542298476660207</v>
      </c>
      <c r="O88" s="26" t="s">
        <v>53</v>
      </c>
    </row>
    <row r="89" spans="3:15" x14ac:dyDescent="0.2">
      <c r="C89" s="37" t="s">
        <v>54</v>
      </c>
      <c r="D89" s="38"/>
      <c r="E89" s="39"/>
      <c r="F89" s="48">
        <f t="shared" si="5"/>
        <v>18.001206204513831</v>
      </c>
      <c r="G89" s="48">
        <f t="shared" si="5"/>
        <v>19.133693863849317</v>
      </c>
      <c r="H89" s="48">
        <f t="shared" si="5"/>
        <v>19.173160341713849</v>
      </c>
      <c r="I89" s="48">
        <f t="shared" si="5"/>
        <v>19.986608514582215</v>
      </c>
      <c r="J89" s="48">
        <f t="shared" si="5"/>
        <v>19.676774176271046</v>
      </c>
      <c r="K89" s="48">
        <f t="shared" si="5"/>
        <v>19.293108123638721</v>
      </c>
      <c r="L89" s="48">
        <f t="shared" si="5"/>
        <v>19.287727020300704</v>
      </c>
      <c r="M89" s="48">
        <f t="shared" si="5"/>
        <v>21.651483720545443</v>
      </c>
      <c r="N89" s="36">
        <f t="shared" si="5"/>
        <v>20.696486349406229</v>
      </c>
    </row>
    <row r="90" spans="3:15" x14ac:dyDescent="0.2">
      <c r="C90" s="45" t="s">
        <v>55</v>
      </c>
      <c r="D90" s="43"/>
      <c r="E90" s="44"/>
      <c r="F90" s="50">
        <f>SUM(F78:F89)</f>
        <v>99.999999999999986</v>
      </c>
      <c r="G90" s="50">
        <f t="shared" ref="G90:N90" si="6">SUM(G78:G89)</f>
        <v>100</v>
      </c>
      <c r="H90" s="50">
        <f t="shared" si="6"/>
        <v>100.00000000000001</v>
      </c>
      <c r="I90" s="50">
        <f t="shared" si="6"/>
        <v>99.999999999999986</v>
      </c>
      <c r="J90" s="50">
        <f t="shared" si="6"/>
        <v>100.00000000000003</v>
      </c>
      <c r="K90" s="50">
        <f t="shared" si="6"/>
        <v>99.999999999999986</v>
      </c>
      <c r="L90" s="50">
        <f t="shared" si="6"/>
        <v>100</v>
      </c>
      <c r="M90" s="50">
        <f t="shared" si="6"/>
        <v>100</v>
      </c>
      <c r="N90" s="50">
        <f t="shared" si="6"/>
        <v>100</v>
      </c>
    </row>
  </sheetData>
  <mergeCells count="1">
    <mergeCell ref="B2:P3"/>
  </mergeCells>
  <conditionalFormatting sqref="N78:N8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{D2ED5528-0521-4688-9A50-1B967DA11C47}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2ED5528-0521-4688-9A50-1B967DA11C4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N78:N89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45" zoomScale="85" zoomScaleNormal="85" workbookViewId="0">
      <selection activeCell="O80" sqref="O80"/>
    </sheetView>
  </sheetViews>
  <sheetFormatPr baseColWidth="10" defaultColWidth="0" defaultRowHeight="12" x14ac:dyDescent="0.2"/>
  <cols>
    <col min="1" max="1" width="11.7109375" style="23" customWidth="1"/>
    <col min="2" max="6" width="11.28515625" style="23" customWidth="1"/>
    <col min="7" max="7" width="14.140625" style="23" customWidth="1"/>
    <col min="8" max="8" width="11.5703125" style="23" bestFit="1" customWidth="1"/>
    <col min="9" max="9" width="14.140625" style="23" customWidth="1"/>
    <col min="10" max="16" width="11.2851562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4" t="s">
        <v>63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2:16" x14ac:dyDescent="0.2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35" t="s">
        <v>58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x14ac:dyDescent="0.2">
      <c r="F8" s="26" t="s">
        <v>15</v>
      </c>
      <c r="J8" s="26"/>
    </row>
    <row r="9" spans="2:16" x14ac:dyDescent="0.2">
      <c r="G9" s="26"/>
    </row>
    <row r="10" spans="2:16" x14ac:dyDescent="0.2">
      <c r="C10" s="34" t="s">
        <v>16</v>
      </c>
      <c r="D10" s="34" t="s">
        <v>17</v>
      </c>
      <c r="E10" s="34" t="s">
        <v>18</v>
      </c>
      <c r="F10" s="34" t="s">
        <v>19</v>
      </c>
      <c r="G10" s="34" t="s">
        <v>20</v>
      </c>
      <c r="H10" s="34" t="s">
        <v>21</v>
      </c>
      <c r="I10" s="34" t="s">
        <v>22</v>
      </c>
    </row>
    <row r="11" spans="2:16" x14ac:dyDescent="0.2">
      <c r="C11" s="32">
        <v>2013</v>
      </c>
      <c r="D11" s="32" t="s">
        <v>23</v>
      </c>
      <c r="E11" s="29">
        <v>41363</v>
      </c>
      <c r="F11" s="36">
        <v>117.6</v>
      </c>
      <c r="G11" s="33"/>
      <c r="H11" s="33"/>
      <c r="I11" s="33"/>
    </row>
    <row r="12" spans="2:16" x14ac:dyDescent="0.2">
      <c r="C12" s="32">
        <v>2013</v>
      </c>
      <c r="D12" s="32" t="s">
        <v>24</v>
      </c>
      <c r="E12" s="29">
        <v>41453</v>
      </c>
      <c r="F12" s="36">
        <v>135.1</v>
      </c>
      <c r="G12" s="32"/>
      <c r="H12" s="32"/>
      <c r="I12" s="32"/>
    </row>
    <row r="13" spans="2:16" x14ac:dyDescent="0.2">
      <c r="C13" s="32">
        <v>2013</v>
      </c>
      <c r="D13" s="32" t="s">
        <v>25</v>
      </c>
      <c r="E13" s="29">
        <v>41543</v>
      </c>
      <c r="F13" s="36">
        <v>129</v>
      </c>
      <c r="G13" s="32"/>
      <c r="H13" s="32"/>
      <c r="I13" s="32"/>
    </row>
    <row r="14" spans="2:16" x14ac:dyDescent="0.2">
      <c r="C14" s="32">
        <v>2013</v>
      </c>
      <c r="D14" s="32" t="s">
        <v>27</v>
      </c>
      <c r="E14" s="29">
        <v>41633</v>
      </c>
      <c r="F14" s="36">
        <v>131.4</v>
      </c>
      <c r="G14" s="32"/>
      <c r="H14" s="36">
        <f>+SUM(F11:F14)</f>
        <v>513.1</v>
      </c>
      <c r="I14" s="32"/>
    </row>
    <row r="15" spans="2:16" x14ac:dyDescent="0.2">
      <c r="C15" s="32">
        <v>2014</v>
      </c>
      <c r="D15" s="32" t="s">
        <v>23</v>
      </c>
      <c r="E15" s="29">
        <v>41723</v>
      </c>
      <c r="F15" s="36">
        <v>115.8</v>
      </c>
      <c r="G15" s="53">
        <f>+F15/F11-1</f>
        <v>-1.5306122448979553E-2</v>
      </c>
      <c r="H15" s="36">
        <f t="shared" ref="H15:H50" si="0">+SUM(F12:F15)</f>
        <v>511.3</v>
      </c>
      <c r="I15" s="32"/>
    </row>
    <row r="16" spans="2:16" x14ac:dyDescent="0.2">
      <c r="C16" s="32">
        <v>2014</v>
      </c>
      <c r="D16" s="32" t="s">
        <v>24</v>
      </c>
      <c r="E16" s="29">
        <v>41813</v>
      </c>
      <c r="F16" s="36">
        <v>137.9</v>
      </c>
      <c r="G16" s="53">
        <f t="shared" ref="G16:G43" si="1">+F16/F12-1</f>
        <v>2.0725388601036343E-2</v>
      </c>
      <c r="H16" s="36">
        <f t="shared" si="0"/>
        <v>514.1</v>
      </c>
      <c r="I16" s="32"/>
    </row>
    <row r="17" spans="3:9" x14ac:dyDescent="0.2">
      <c r="C17" s="32">
        <v>2014</v>
      </c>
      <c r="D17" s="32" t="s">
        <v>25</v>
      </c>
      <c r="E17" s="29">
        <v>41903</v>
      </c>
      <c r="F17" s="36">
        <v>135.30000000000001</v>
      </c>
      <c r="G17" s="53">
        <f t="shared" si="1"/>
        <v>4.8837209302325713E-2</v>
      </c>
      <c r="H17" s="36">
        <f t="shared" si="0"/>
        <v>520.40000000000009</v>
      </c>
      <c r="I17" s="32"/>
    </row>
    <row r="18" spans="3:9" x14ac:dyDescent="0.2">
      <c r="C18" s="32">
        <v>2014</v>
      </c>
      <c r="D18" s="32" t="s">
        <v>27</v>
      </c>
      <c r="E18" s="29">
        <v>41993</v>
      </c>
      <c r="F18" s="36">
        <v>141.30000000000001</v>
      </c>
      <c r="G18" s="53">
        <f t="shared" si="1"/>
        <v>7.5342465753424737E-2</v>
      </c>
      <c r="H18" s="36">
        <f t="shared" si="0"/>
        <v>530.29999999999995</v>
      </c>
      <c r="I18" s="54">
        <f>+H18/H14-1</f>
        <v>3.352173065679187E-2</v>
      </c>
    </row>
    <row r="19" spans="3:9" x14ac:dyDescent="0.2">
      <c r="C19" s="32">
        <v>2015</v>
      </c>
      <c r="D19" s="32" t="s">
        <v>23</v>
      </c>
      <c r="E19" s="29">
        <v>42083</v>
      </c>
      <c r="F19" s="36">
        <v>122.2</v>
      </c>
      <c r="G19" s="53">
        <f t="shared" si="1"/>
        <v>5.5267702936096841E-2</v>
      </c>
      <c r="H19" s="36">
        <f t="shared" si="0"/>
        <v>536.70000000000005</v>
      </c>
      <c r="I19" s="54">
        <f t="shared" ref="I19:I50" si="2">+H19/H15-1</f>
        <v>4.9677293174261727E-2</v>
      </c>
    </row>
    <row r="20" spans="3:9" x14ac:dyDescent="0.2">
      <c r="C20" s="32">
        <v>2015</v>
      </c>
      <c r="D20" s="32" t="s">
        <v>24</v>
      </c>
      <c r="E20" s="29">
        <v>42173</v>
      </c>
      <c r="F20" s="36">
        <v>138.9</v>
      </c>
      <c r="G20" s="53">
        <f t="shared" si="1"/>
        <v>7.2516316171138406E-3</v>
      </c>
      <c r="H20" s="36">
        <f t="shared" si="0"/>
        <v>537.70000000000005</v>
      </c>
      <c r="I20" s="54">
        <f t="shared" si="2"/>
        <v>4.5905465862672745E-2</v>
      </c>
    </row>
    <row r="21" spans="3:9" x14ac:dyDescent="0.2">
      <c r="C21" s="32">
        <v>2015</v>
      </c>
      <c r="D21" s="32" t="s">
        <v>25</v>
      </c>
      <c r="E21" s="29">
        <v>42263</v>
      </c>
      <c r="F21" s="36">
        <v>134.80000000000001</v>
      </c>
      <c r="G21" s="53">
        <f t="shared" si="1"/>
        <v>-3.6954915003695188E-3</v>
      </c>
      <c r="H21" s="36">
        <f t="shared" si="0"/>
        <v>537.20000000000005</v>
      </c>
      <c r="I21" s="54">
        <f t="shared" si="2"/>
        <v>3.2282859338969905E-2</v>
      </c>
    </row>
    <row r="22" spans="3:9" x14ac:dyDescent="0.2">
      <c r="C22" s="32">
        <v>2015</v>
      </c>
      <c r="D22" s="32" t="s">
        <v>27</v>
      </c>
      <c r="E22" s="29">
        <v>42353</v>
      </c>
      <c r="F22" s="36">
        <v>131.80000000000001</v>
      </c>
      <c r="G22" s="53">
        <f t="shared" si="1"/>
        <v>-6.7232837933474898E-2</v>
      </c>
      <c r="H22" s="36">
        <f t="shared" si="0"/>
        <v>527.70000000000005</v>
      </c>
      <c r="I22" s="54">
        <f t="shared" si="2"/>
        <v>-4.9028851593435618E-3</v>
      </c>
    </row>
    <row r="23" spans="3:9" x14ac:dyDescent="0.2">
      <c r="C23" s="32">
        <v>2016</v>
      </c>
      <c r="D23" s="32" t="s">
        <v>23</v>
      </c>
      <c r="E23" s="29">
        <v>42443</v>
      </c>
      <c r="F23" s="36">
        <v>123.9</v>
      </c>
      <c r="G23" s="53">
        <f t="shared" si="1"/>
        <v>1.3911620294599025E-2</v>
      </c>
      <c r="H23" s="36">
        <f t="shared" si="0"/>
        <v>529.40000000000009</v>
      </c>
      <c r="I23" s="54">
        <f t="shared" si="2"/>
        <v>-1.3601639649711061E-2</v>
      </c>
    </row>
    <row r="24" spans="3:9" x14ac:dyDescent="0.2">
      <c r="C24" s="32">
        <v>2016</v>
      </c>
      <c r="D24" s="32" t="s">
        <v>24</v>
      </c>
      <c r="E24" s="29">
        <v>42533</v>
      </c>
      <c r="F24" s="36">
        <v>136.9</v>
      </c>
      <c r="G24" s="53">
        <f t="shared" si="1"/>
        <v>-1.4398848092152639E-2</v>
      </c>
      <c r="H24" s="36">
        <f t="shared" si="0"/>
        <v>527.4</v>
      </c>
      <c r="I24" s="54">
        <f t="shared" si="2"/>
        <v>-1.9155663009112978E-2</v>
      </c>
    </row>
    <row r="25" spans="3:9" x14ac:dyDescent="0.2">
      <c r="C25" s="32">
        <v>2016</v>
      </c>
      <c r="D25" s="32" t="s">
        <v>25</v>
      </c>
      <c r="E25" s="29">
        <v>42623</v>
      </c>
      <c r="F25" s="36">
        <v>130.5</v>
      </c>
      <c r="G25" s="53">
        <f t="shared" si="1"/>
        <v>-3.1899109792284941E-2</v>
      </c>
      <c r="H25" s="36">
        <f t="shared" si="0"/>
        <v>523.1</v>
      </c>
      <c r="I25" s="54">
        <f t="shared" si="2"/>
        <v>-2.6247207743857026E-2</v>
      </c>
    </row>
    <row r="26" spans="3:9" x14ac:dyDescent="0.2">
      <c r="C26" s="32">
        <v>2016</v>
      </c>
      <c r="D26" s="32" t="s">
        <v>27</v>
      </c>
      <c r="E26" s="29">
        <v>42713</v>
      </c>
      <c r="F26" s="36">
        <v>128</v>
      </c>
      <c r="G26" s="53">
        <f t="shared" si="1"/>
        <v>-2.8831562974203417E-2</v>
      </c>
      <c r="H26" s="36">
        <f t="shared" si="0"/>
        <v>519.29999999999995</v>
      </c>
      <c r="I26" s="54">
        <f t="shared" si="2"/>
        <v>-1.5918135304150205E-2</v>
      </c>
    </row>
    <row r="27" spans="3:9" x14ac:dyDescent="0.2">
      <c r="C27" s="32">
        <v>2017</v>
      </c>
      <c r="D27" s="32" t="s">
        <v>23</v>
      </c>
      <c r="E27" s="29">
        <v>42803</v>
      </c>
      <c r="F27" s="36">
        <v>124.5</v>
      </c>
      <c r="G27" s="53">
        <f t="shared" si="1"/>
        <v>4.8426150121065881E-3</v>
      </c>
      <c r="H27" s="36">
        <f t="shared" si="0"/>
        <v>519.9</v>
      </c>
      <c r="I27" s="54">
        <f t="shared" si="2"/>
        <v>-1.794484321873846E-2</v>
      </c>
    </row>
    <row r="28" spans="3:9" x14ac:dyDescent="0.2">
      <c r="C28" s="32">
        <v>2017</v>
      </c>
      <c r="D28" s="32" t="s">
        <v>24</v>
      </c>
      <c r="E28" s="29">
        <v>42893</v>
      </c>
      <c r="F28" s="36">
        <v>142.30000000000001</v>
      </c>
      <c r="G28" s="53">
        <f t="shared" si="1"/>
        <v>3.9444850255661024E-2</v>
      </c>
      <c r="H28" s="36">
        <f t="shared" si="0"/>
        <v>525.29999999999995</v>
      </c>
      <c r="I28" s="54">
        <f t="shared" si="2"/>
        <v>-3.9817974971558812E-3</v>
      </c>
    </row>
    <row r="29" spans="3:9" x14ac:dyDescent="0.2">
      <c r="C29" s="32">
        <v>2017</v>
      </c>
      <c r="D29" s="32" t="s">
        <v>25</v>
      </c>
      <c r="E29" s="29">
        <v>42983</v>
      </c>
      <c r="F29" s="36">
        <v>137.80000000000001</v>
      </c>
      <c r="G29" s="53">
        <f t="shared" si="1"/>
        <v>5.5938697318007824E-2</v>
      </c>
      <c r="H29" s="36">
        <f t="shared" si="0"/>
        <v>532.6</v>
      </c>
      <c r="I29" s="54">
        <f t="shared" si="2"/>
        <v>1.816096348690488E-2</v>
      </c>
    </row>
    <row r="30" spans="3:9" x14ac:dyDescent="0.2">
      <c r="C30" s="32">
        <v>2017</v>
      </c>
      <c r="D30" s="32" t="s">
        <v>27</v>
      </c>
      <c r="E30" s="29">
        <v>43073</v>
      </c>
      <c r="F30" s="36">
        <v>137.5</v>
      </c>
      <c r="G30" s="53">
        <f t="shared" si="1"/>
        <v>7.421875E-2</v>
      </c>
      <c r="H30" s="36">
        <f t="shared" si="0"/>
        <v>542.1</v>
      </c>
      <c r="I30" s="54">
        <f t="shared" si="2"/>
        <v>4.3905257076834348E-2</v>
      </c>
    </row>
    <row r="31" spans="3:9" x14ac:dyDescent="0.2">
      <c r="C31" s="32">
        <v>2018</v>
      </c>
      <c r="D31" s="32" t="s">
        <v>23</v>
      </c>
      <c r="E31" s="29">
        <v>43189</v>
      </c>
      <c r="F31" s="36">
        <v>137</v>
      </c>
      <c r="G31" s="53">
        <f t="shared" si="1"/>
        <v>0.10040160642570273</v>
      </c>
      <c r="H31" s="36">
        <f t="shared" si="0"/>
        <v>554.6</v>
      </c>
      <c r="I31" s="54">
        <f t="shared" si="2"/>
        <v>6.6743604539334589E-2</v>
      </c>
    </row>
    <row r="32" spans="3:9" x14ac:dyDescent="0.2">
      <c r="C32" s="32">
        <v>2018</v>
      </c>
      <c r="D32" s="32" t="s">
        <v>24</v>
      </c>
      <c r="E32" s="29">
        <v>43279</v>
      </c>
      <c r="F32" s="36">
        <v>149</v>
      </c>
      <c r="G32" s="53">
        <f t="shared" si="1"/>
        <v>4.7083626141953605E-2</v>
      </c>
      <c r="H32" s="36">
        <f t="shared" si="0"/>
        <v>561.29999999999995</v>
      </c>
      <c r="I32" s="54">
        <f t="shared" si="2"/>
        <v>6.8532267275842385E-2</v>
      </c>
    </row>
    <row r="33" spans="3:9" x14ac:dyDescent="0.2">
      <c r="C33" s="32">
        <v>2018</v>
      </c>
      <c r="D33" s="32" t="s">
        <v>25</v>
      </c>
      <c r="E33" s="29">
        <v>43369</v>
      </c>
      <c r="F33" s="36">
        <v>140.69999999999999</v>
      </c>
      <c r="G33" s="53">
        <f t="shared" si="1"/>
        <v>2.1044992743105784E-2</v>
      </c>
      <c r="H33" s="36">
        <f t="shared" si="0"/>
        <v>564.20000000000005</v>
      </c>
      <c r="I33" s="54">
        <f t="shared" si="2"/>
        <v>5.9331580923770222E-2</v>
      </c>
    </row>
    <row r="34" spans="3:9" x14ac:dyDescent="0.2">
      <c r="C34" s="32">
        <v>2018</v>
      </c>
      <c r="D34" s="32" t="s">
        <v>27</v>
      </c>
      <c r="E34" s="29">
        <v>43459</v>
      </c>
      <c r="F34" s="36">
        <v>143</v>
      </c>
      <c r="G34" s="53">
        <f t="shared" si="1"/>
        <v>4.0000000000000036E-2</v>
      </c>
      <c r="H34" s="36">
        <f t="shared" si="0"/>
        <v>569.70000000000005</v>
      </c>
      <c r="I34" s="54">
        <f t="shared" si="2"/>
        <v>5.0913115661317176E-2</v>
      </c>
    </row>
    <row r="35" spans="3:9" x14ac:dyDescent="0.2">
      <c r="C35" s="32">
        <v>2019</v>
      </c>
      <c r="D35" s="32" t="s">
        <v>23</v>
      </c>
      <c r="E35" s="29">
        <v>43549</v>
      </c>
      <c r="F35" s="36">
        <v>136.1</v>
      </c>
      <c r="G35" s="53">
        <f t="shared" si="1"/>
        <v>-6.5693430656934559E-3</v>
      </c>
      <c r="H35" s="36">
        <f t="shared" si="0"/>
        <v>568.79999999999995</v>
      </c>
      <c r="I35" s="54">
        <f t="shared" si="2"/>
        <v>2.5604038946988705E-2</v>
      </c>
    </row>
    <row r="36" spans="3:9" x14ac:dyDescent="0.2">
      <c r="C36" s="32">
        <v>2019</v>
      </c>
      <c r="D36" s="32" t="s">
        <v>24</v>
      </c>
      <c r="E36" s="29">
        <v>43639</v>
      </c>
      <c r="F36" s="36">
        <v>147.80000000000001</v>
      </c>
      <c r="G36" s="53">
        <f t="shared" si="1"/>
        <v>-8.0536912751677514E-3</v>
      </c>
      <c r="H36" s="36">
        <f t="shared" si="0"/>
        <v>567.59999999999991</v>
      </c>
      <c r="I36" s="54">
        <f t="shared" si="2"/>
        <v>1.1223944414751497E-2</v>
      </c>
    </row>
    <row r="37" spans="3:9" x14ac:dyDescent="0.2">
      <c r="C37" s="32">
        <v>2019</v>
      </c>
      <c r="D37" s="32" t="s">
        <v>25</v>
      </c>
      <c r="E37" s="29">
        <v>43729</v>
      </c>
      <c r="F37" s="36">
        <v>141.9</v>
      </c>
      <c r="G37" s="53">
        <f t="shared" si="1"/>
        <v>8.5287846481878482E-3</v>
      </c>
      <c r="H37" s="36">
        <f t="shared" si="0"/>
        <v>568.80000000000007</v>
      </c>
      <c r="I37" s="54">
        <f t="shared" si="2"/>
        <v>8.1531371853953427E-3</v>
      </c>
    </row>
    <row r="38" spans="3:9" x14ac:dyDescent="0.2">
      <c r="C38" s="32">
        <v>2019</v>
      </c>
      <c r="D38" s="32" t="s">
        <v>27</v>
      </c>
      <c r="E38" s="29">
        <v>43819</v>
      </c>
      <c r="F38" s="36">
        <v>144.30000000000001</v>
      </c>
      <c r="G38" s="53">
        <f t="shared" si="1"/>
        <v>9.0909090909092605E-3</v>
      </c>
      <c r="H38" s="36">
        <f t="shared" si="0"/>
        <v>570.09999999999991</v>
      </c>
      <c r="I38" s="54">
        <f t="shared" si="2"/>
        <v>7.0212392487256636E-4</v>
      </c>
    </row>
    <row r="39" spans="3:9" x14ac:dyDescent="0.2">
      <c r="C39" s="32">
        <v>2020</v>
      </c>
      <c r="D39" s="32" t="s">
        <v>23</v>
      </c>
      <c r="E39" s="29">
        <v>43909</v>
      </c>
      <c r="F39" s="36">
        <v>136.5</v>
      </c>
      <c r="G39" s="53">
        <f t="shared" si="1"/>
        <v>2.9390154298309934E-3</v>
      </c>
      <c r="H39" s="36">
        <f t="shared" si="0"/>
        <v>570.5</v>
      </c>
      <c r="I39" s="54">
        <f t="shared" si="2"/>
        <v>2.9887482419128641E-3</v>
      </c>
    </row>
    <row r="40" spans="3:9" x14ac:dyDescent="0.2">
      <c r="C40" s="32">
        <v>2020</v>
      </c>
      <c r="D40" s="32" t="s">
        <v>24</v>
      </c>
      <c r="E40" s="29">
        <v>43999</v>
      </c>
      <c r="F40" s="36">
        <v>124.1</v>
      </c>
      <c r="G40" s="53">
        <f t="shared" si="1"/>
        <v>-0.16035182679296356</v>
      </c>
      <c r="H40" s="36">
        <f t="shared" si="0"/>
        <v>546.80000000000007</v>
      </c>
      <c r="I40" s="54">
        <f t="shared" si="2"/>
        <v>-3.6645525017617753E-2</v>
      </c>
    </row>
    <row r="41" spans="3:9" x14ac:dyDescent="0.2">
      <c r="C41" s="32">
        <v>2020</v>
      </c>
      <c r="D41" s="32" t="s">
        <v>25</v>
      </c>
      <c r="E41" s="29">
        <v>44089</v>
      </c>
      <c r="F41" s="36">
        <v>134.30000000000001</v>
      </c>
      <c r="G41" s="53">
        <f t="shared" si="1"/>
        <v>-5.3558844256518578E-2</v>
      </c>
      <c r="H41" s="36">
        <f t="shared" si="0"/>
        <v>539.20000000000005</v>
      </c>
      <c r="I41" s="54">
        <f t="shared" si="2"/>
        <v>-5.2039381153305198E-2</v>
      </c>
    </row>
    <row r="42" spans="3:9" x14ac:dyDescent="0.2">
      <c r="C42" s="32">
        <v>2020</v>
      </c>
      <c r="D42" s="32" t="s">
        <v>27</v>
      </c>
      <c r="E42" s="29">
        <v>44179</v>
      </c>
      <c r="F42" s="36">
        <v>135.9</v>
      </c>
      <c r="G42" s="53">
        <f t="shared" si="1"/>
        <v>-5.8212058212058215E-2</v>
      </c>
      <c r="H42" s="36">
        <f t="shared" si="0"/>
        <v>530.80000000000007</v>
      </c>
      <c r="I42" s="54">
        <f t="shared" si="2"/>
        <v>-6.8935274513242994E-2</v>
      </c>
    </row>
    <row r="43" spans="3:9" x14ac:dyDescent="0.2">
      <c r="C43" s="32">
        <v>2021</v>
      </c>
      <c r="D43" s="32" t="s">
        <v>23</v>
      </c>
      <c r="E43" s="29">
        <v>44269</v>
      </c>
      <c r="F43" s="36">
        <v>140.9</v>
      </c>
      <c r="G43" s="53">
        <f t="shared" si="1"/>
        <v>3.2234432234432342E-2</v>
      </c>
      <c r="H43" s="36">
        <f t="shared" si="0"/>
        <v>535.19999999999993</v>
      </c>
      <c r="I43" s="54">
        <f t="shared" si="2"/>
        <v>-6.1875547765118388E-2</v>
      </c>
    </row>
    <row r="44" spans="3:9" x14ac:dyDescent="0.2">
      <c r="C44" s="32">
        <v>2021</v>
      </c>
      <c r="D44" s="32" t="s">
        <v>24</v>
      </c>
      <c r="E44" s="29">
        <v>44359</v>
      </c>
      <c r="F44" s="36">
        <v>150.1</v>
      </c>
      <c r="G44" s="53">
        <f>+F44/F40-1</f>
        <v>0.20950846091861397</v>
      </c>
      <c r="H44" s="36">
        <f t="shared" si="0"/>
        <v>561.20000000000005</v>
      </c>
      <c r="I44" s="54">
        <f t="shared" si="2"/>
        <v>2.6335040234089169E-2</v>
      </c>
    </row>
    <row r="45" spans="3:9" x14ac:dyDescent="0.2">
      <c r="C45" s="32">
        <v>2021</v>
      </c>
      <c r="D45" s="32" t="s">
        <v>25</v>
      </c>
      <c r="E45" s="29">
        <v>44449</v>
      </c>
      <c r="F45" s="36">
        <v>142</v>
      </c>
      <c r="G45" s="53">
        <f>+F45/F41-1</f>
        <v>5.7334326135517477E-2</v>
      </c>
      <c r="H45" s="36">
        <f t="shared" si="0"/>
        <v>568.9</v>
      </c>
      <c r="I45" s="54">
        <f t="shared" si="2"/>
        <v>5.5081602373887151E-2</v>
      </c>
    </row>
    <row r="46" spans="3:9" x14ac:dyDescent="0.2">
      <c r="C46" s="32">
        <v>2021</v>
      </c>
      <c r="D46" s="32" t="s">
        <v>27</v>
      </c>
      <c r="E46" s="29">
        <v>44539</v>
      </c>
      <c r="F46" s="36">
        <v>133.4</v>
      </c>
      <c r="G46" s="53">
        <f t="shared" ref="G46:G49" si="3">+F46/F42-1</f>
        <v>-1.8395879323031661E-2</v>
      </c>
      <c r="H46" s="36">
        <f t="shared" si="0"/>
        <v>566.4</v>
      </c>
      <c r="I46" s="54">
        <f t="shared" si="2"/>
        <v>6.7068575734739788E-2</v>
      </c>
    </row>
    <row r="47" spans="3:9" x14ac:dyDescent="0.2">
      <c r="C47" s="32">
        <v>2022</v>
      </c>
      <c r="D47" s="32" t="s">
        <v>23</v>
      </c>
      <c r="E47" s="29">
        <v>44629</v>
      </c>
      <c r="F47" s="36">
        <v>137.1</v>
      </c>
      <c r="G47" s="53">
        <f t="shared" si="3"/>
        <v>-2.6969481902058279E-2</v>
      </c>
      <c r="H47" s="36">
        <f t="shared" si="0"/>
        <v>562.6</v>
      </c>
      <c r="I47" s="54">
        <f t="shared" si="2"/>
        <v>5.1195814648729687E-2</v>
      </c>
    </row>
    <row r="48" spans="3:9" x14ac:dyDescent="0.2">
      <c r="C48" s="32">
        <v>2022</v>
      </c>
      <c r="D48" s="32" t="s">
        <v>24</v>
      </c>
      <c r="E48" s="29">
        <v>44719</v>
      </c>
      <c r="F48" s="36">
        <v>149</v>
      </c>
      <c r="G48" s="53">
        <f t="shared" si="3"/>
        <v>-7.3284477015322924E-3</v>
      </c>
      <c r="H48" s="36">
        <f t="shared" si="0"/>
        <v>561.5</v>
      </c>
      <c r="I48" s="54">
        <f t="shared" si="2"/>
        <v>5.3456878118307571E-4</v>
      </c>
    </row>
    <row r="49" spans="2:16" x14ac:dyDescent="0.2">
      <c r="C49" s="32">
        <v>2022</v>
      </c>
      <c r="D49" s="32" t="s">
        <v>25</v>
      </c>
      <c r="E49" s="29">
        <v>44809</v>
      </c>
      <c r="F49" s="36">
        <v>139.1</v>
      </c>
      <c r="G49" s="53">
        <f t="shared" si="3"/>
        <v>-2.0422535211267689E-2</v>
      </c>
      <c r="H49" s="36">
        <f t="shared" si="0"/>
        <v>558.6</v>
      </c>
      <c r="I49" s="54">
        <f t="shared" si="2"/>
        <v>-1.8105115134469996E-2</v>
      </c>
    </row>
    <row r="50" spans="2:16" ht="14.25" x14ac:dyDescent="0.2">
      <c r="C50" s="32" t="s">
        <v>59</v>
      </c>
      <c r="D50" s="32" t="s">
        <v>27</v>
      </c>
      <c r="E50" s="29">
        <v>44899</v>
      </c>
      <c r="F50" s="56">
        <v>143.86599731445312</v>
      </c>
      <c r="G50" s="53">
        <f>+F50/F42-1</f>
        <v>5.8616610113709555E-2</v>
      </c>
      <c r="H50" s="36">
        <f t="shared" si="0"/>
        <v>569.06599731445317</v>
      </c>
      <c r="I50" s="55">
        <f t="shared" si="2"/>
        <v>4.706916162523278E-3</v>
      </c>
    </row>
    <row r="51" spans="2:16" x14ac:dyDescent="0.2">
      <c r="C51" s="26" t="s">
        <v>60</v>
      </c>
    </row>
    <row r="52" spans="2:16" x14ac:dyDescent="0.2">
      <c r="C52" s="26" t="s">
        <v>39</v>
      </c>
    </row>
    <row r="53" spans="2:16" x14ac:dyDescent="0.2">
      <c r="C53" s="26" t="s">
        <v>40</v>
      </c>
    </row>
    <row r="56" spans="2:16" x14ac:dyDescent="0.2">
      <c r="B56" s="51" t="s">
        <v>41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8" spans="2:16" x14ac:dyDescent="0.2">
      <c r="C58" s="46" t="s">
        <v>42</v>
      </c>
      <c r="D58" s="40"/>
      <c r="E58" s="41"/>
      <c r="F58" s="47">
        <v>2013</v>
      </c>
      <c r="G58" s="47">
        <v>2014</v>
      </c>
      <c r="H58" s="47">
        <v>2015</v>
      </c>
      <c r="I58" s="47">
        <v>2016</v>
      </c>
      <c r="J58" s="47">
        <v>2017</v>
      </c>
      <c r="K58" s="47">
        <v>2018</v>
      </c>
      <c r="L58" s="47">
        <v>2019</v>
      </c>
      <c r="M58" s="47">
        <v>2020</v>
      </c>
      <c r="N58" s="47">
        <v>2021</v>
      </c>
    </row>
    <row r="59" spans="2:16" x14ac:dyDescent="0.2">
      <c r="C59" s="37" t="s">
        <v>43</v>
      </c>
      <c r="D59" s="38"/>
      <c r="E59" s="39"/>
      <c r="F59" s="42">
        <v>319002</v>
      </c>
      <c r="G59" s="42">
        <v>305604</v>
      </c>
      <c r="H59" s="42">
        <v>304445</v>
      </c>
      <c r="I59" s="42">
        <v>312422</v>
      </c>
      <c r="J59" s="42">
        <v>311446</v>
      </c>
      <c r="K59" s="42">
        <v>300430</v>
      </c>
      <c r="L59" s="42">
        <v>301441</v>
      </c>
      <c r="M59" s="42">
        <v>305323</v>
      </c>
      <c r="N59" s="42">
        <v>286296</v>
      </c>
    </row>
    <row r="60" spans="2:16" x14ac:dyDescent="0.2">
      <c r="C60" s="37" t="s">
        <v>44</v>
      </c>
      <c r="D60" s="38"/>
      <c r="E60" s="39"/>
      <c r="F60" s="42">
        <v>3847</v>
      </c>
      <c r="G60" s="42">
        <v>4598</v>
      </c>
      <c r="H60" s="42">
        <v>4915</v>
      </c>
      <c r="I60" s="42">
        <v>5475</v>
      </c>
      <c r="J60" s="42">
        <v>6342</v>
      </c>
      <c r="K60" s="42">
        <v>8454</v>
      </c>
      <c r="L60" s="42">
        <v>7713</v>
      </c>
      <c r="M60" s="42">
        <v>8907</v>
      </c>
      <c r="N60" s="42">
        <v>7019</v>
      </c>
    </row>
    <row r="61" spans="2:16" x14ac:dyDescent="0.2">
      <c r="C61" s="37" t="s">
        <v>45</v>
      </c>
      <c r="D61" s="38"/>
      <c r="E61" s="39"/>
      <c r="F61" s="42">
        <v>633814</v>
      </c>
      <c r="G61" s="42">
        <v>663466</v>
      </c>
      <c r="H61" s="42">
        <v>548113</v>
      </c>
      <c r="I61" s="42">
        <v>434658</v>
      </c>
      <c r="J61" s="42">
        <v>402488</v>
      </c>
      <c r="K61" s="42">
        <v>435503</v>
      </c>
      <c r="L61" s="42">
        <v>433389</v>
      </c>
      <c r="M61" s="42">
        <v>298411</v>
      </c>
      <c r="N61" s="42">
        <v>341451</v>
      </c>
    </row>
    <row r="62" spans="2:16" x14ac:dyDescent="0.2">
      <c r="C62" s="37" t="s">
        <v>46</v>
      </c>
      <c r="D62" s="38"/>
      <c r="E62" s="39"/>
      <c r="F62" s="42">
        <v>59387</v>
      </c>
      <c r="G62" s="42">
        <v>58908</v>
      </c>
      <c r="H62" s="42">
        <v>57808</v>
      </c>
      <c r="I62" s="42">
        <v>56753</v>
      </c>
      <c r="J62" s="42">
        <v>56372</v>
      </c>
      <c r="K62" s="42">
        <v>58123</v>
      </c>
      <c r="L62" s="42">
        <v>57904</v>
      </c>
      <c r="M62" s="42">
        <v>50135</v>
      </c>
      <c r="N62" s="42">
        <v>60381</v>
      </c>
    </row>
    <row r="63" spans="2:16" x14ac:dyDescent="0.2">
      <c r="C63" s="37" t="s">
        <v>47</v>
      </c>
      <c r="D63" s="38"/>
      <c r="E63" s="39"/>
      <c r="F63" s="42">
        <v>829299</v>
      </c>
      <c r="G63" s="42">
        <v>812688</v>
      </c>
      <c r="H63" s="42">
        <v>831477</v>
      </c>
      <c r="I63" s="42">
        <v>851077</v>
      </c>
      <c r="J63" s="42">
        <v>1027845</v>
      </c>
      <c r="K63" s="42">
        <v>1129287</v>
      </c>
      <c r="L63" s="42">
        <v>1139954</v>
      </c>
      <c r="M63" s="42">
        <v>1099804</v>
      </c>
      <c r="N63" s="42">
        <v>1115153</v>
      </c>
    </row>
    <row r="64" spans="2:16" x14ac:dyDescent="0.2">
      <c r="C64" s="37" t="s">
        <v>48</v>
      </c>
      <c r="D64" s="38"/>
      <c r="E64" s="39"/>
      <c r="F64" s="42">
        <v>323700</v>
      </c>
      <c r="G64" s="42">
        <v>386210</v>
      </c>
      <c r="H64" s="42">
        <v>428616</v>
      </c>
      <c r="I64" s="42">
        <v>415677</v>
      </c>
      <c r="J64" s="42">
        <v>370227</v>
      </c>
      <c r="K64" s="42">
        <v>355018</v>
      </c>
      <c r="L64" s="42">
        <v>304690</v>
      </c>
      <c r="M64" s="42">
        <v>289643</v>
      </c>
      <c r="N64" s="42">
        <v>373082</v>
      </c>
    </row>
    <row r="65" spans="2:15" x14ac:dyDescent="0.2">
      <c r="C65" s="37" t="s">
        <v>49</v>
      </c>
      <c r="D65" s="38"/>
      <c r="E65" s="39"/>
      <c r="F65" s="42">
        <v>158462</v>
      </c>
      <c r="G65" s="42">
        <v>159375</v>
      </c>
      <c r="H65" s="42">
        <v>160483</v>
      </c>
      <c r="I65" s="42">
        <v>163594</v>
      </c>
      <c r="J65" s="42">
        <v>164513</v>
      </c>
      <c r="K65" s="42">
        <v>169304</v>
      </c>
      <c r="L65" s="42">
        <v>173566</v>
      </c>
      <c r="M65" s="42">
        <v>156080</v>
      </c>
      <c r="N65" s="42">
        <v>173230</v>
      </c>
    </row>
    <row r="66" spans="2:15" x14ac:dyDescent="0.2">
      <c r="C66" s="37" t="s">
        <v>50</v>
      </c>
      <c r="D66" s="38"/>
      <c r="E66" s="39"/>
      <c r="F66" s="42">
        <v>63905</v>
      </c>
      <c r="G66" s="42">
        <v>66141</v>
      </c>
      <c r="H66" s="42">
        <v>68783</v>
      </c>
      <c r="I66" s="42">
        <v>70583</v>
      </c>
      <c r="J66" s="42">
        <v>73717</v>
      </c>
      <c r="K66" s="42">
        <v>75609</v>
      </c>
      <c r="L66" s="42">
        <v>77219</v>
      </c>
      <c r="M66" s="42">
        <v>62779</v>
      </c>
      <c r="N66" s="42">
        <v>69035</v>
      </c>
    </row>
    <row r="67" spans="2:15" x14ac:dyDescent="0.2">
      <c r="C67" s="37" t="s">
        <v>51</v>
      </c>
      <c r="D67" s="38"/>
      <c r="E67" s="39"/>
      <c r="F67" s="42">
        <v>32455</v>
      </c>
      <c r="G67" s="42">
        <v>32828</v>
      </c>
      <c r="H67" s="42">
        <v>33778</v>
      </c>
      <c r="I67" s="42">
        <v>34700</v>
      </c>
      <c r="J67" s="42">
        <v>35275</v>
      </c>
      <c r="K67" s="42">
        <v>36623</v>
      </c>
      <c r="L67" s="42">
        <v>37731</v>
      </c>
      <c r="M67" s="42">
        <v>17136</v>
      </c>
      <c r="N67" s="42">
        <v>23298</v>
      </c>
    </row>
    <row r="68" spans="2:15" x14ac:dyDescent="0.2">
      <c r="C68" s="37" t="s">
        <v>52</v>
      </c>
      <c r="D68" s="38"/>
      <c r="E68" s="39"/>
      <c r="F68" s="42">
        <v>20851</v>
      </c>
      <c r="G68" s="42">
        <v>23180</v>
      </c>
      <c r="H68" s="42">
        <v>25887</v>
      </c>
      <c r="I68" s="42">
        <v>27572</v>
      </c>
      <c r="J68" s="42">
        <v>31152</v>
      </c>
      <c r="K68" s="42">
        <v>31263</v>
      </c>
      <c r="L68" s="42">
        <v>33899</v>
      </c>
      <c r="M68" s="42">
        <v>37869</v>
      </c>
      <c r="N68" s="42">
        <v>41178</v>
      </c>
    </row>
    <row r="69" spans="2:15" x14ac:dyDescent="0.2">
      <c r="C69" s="37" t="s">
        <v>53</v>
      </c>
      <c r="D69" s="38"/>
      <c r="E69" s="39"/>
      <c r="F69" s="42">
        <v>269342</v>
      </c>
      <c r="G69" s="42">
        <v>295861</v>
      </c>
      <c r="H69" s="42">
        <v>299435</v>
      </c>
      <c r="I69" s="42">
        <v>323074</v>
      </c>
      <c r="J69" s="42">
        <v>340405</v>
      </c>
      <c r="K69" s="42">
        <v>360197</v>
      </c>
      <c r="L69" s="42">
        <v>369127</v>
      </c>
      <c r="M69" s="42">
        <v>388253</v>
      </c>
      <c r="N69" s="42">
        <v>398889</v>
      </c>
    </row>
    <row r="70" spans="2:15" x14ac:dyDescent="0.2">
      <c r="C70" s="37" t="s">
        <v>54</v>
      </c>
      <c r="D70" s="38"/>
      <c r="E70" s="39"/>
      <c r="F70" s="42">
        <v>460863</v>
      </c>
      <c r="G70" s="42">
        <v>472889</v>
      </c>
      <c r="H70" s="42">
        <v>502080</v>
      </c>
      <c r="I70" s="42">
        <v>517363</v>
      </c>
      <c r="J70" s="42">
        <v>535203</v>
      </c>
      <c r="K70" s="42">
        <v>565610</v>
      </c>
      <c r="L70" s="42">
        <v>591179</v>
      </c>
      <c r="M70" s="42">
        <v>570407</v>
      </c>
      <c r="N70" s="42">
        <v>597555</v>
      </c>
    </row>
    <row r="71" spans="2:15" x14ac:dyDescent="0.2">
      <c r="C71" s="45" t="s">
        <v>55</v>
      </c>
      <c r="D71" s="43"/>
      <c r="E71" s="44"/>
      <c r="F71" s="49">
        <v>3174927</v>
      </c>
      <c r="G71" s="49">
        <v>3281748</v>
      </c>
      <c r="H71" s="49">
        <v>3265820</v>
      </c>
      <c r="I71" s="49">
        <v>3212948</v>
      </c>
      <c r="J71" s="49">
        <v>3354985</v>
      </c>
      <c r="K71" s="49">
        <v>3525421</v>
      </c>
      <c r="L71" s="49">
        <v>3527812</v>
      </c>
      <c r="M71" s="49">
        <v>3284747</v>
      </c>
      <c r="N71" s="49">
        <v>3486567</v>
      </c>
    </row>
    <row r="74" spans="2:15" x14ac:dyDescent="0.2">
      <c r="C74" s="26"/>
      <c r="D74" s="26"/>
      <c r="E74" s="26"/>
    </row>
    <row r="75" spans="2:15" ht="15" x14ac:dyDescent="0.25">
      <c r="B75" s="51" t="s">
        <v>56</v>
      </c>
      <c r="C75" s="35"/>
      <c r="D75" s="35"/>
      <c r="E75" s="35"/>
      <c r="F75" s="27"/>
      <c r="G75" s="30"/>
      <c r="H75" s="27"/>
      <c r="I75" s="27"/>
      <c r="J75" s="27"/>
      <c r="K75" s="27"/>
      <c r="L75" s="27"/>
      <c r="M75" s="27"/>
    </row>
    <row r="77" spans="2:15" x14ac:dyDescent="0.2">
      <c r="C77" s="46" t="s">
        <v>42</v>
      </c>
      <c r="D77" s="40"/>
      <c r="E77" s="41"/>
      <c r="F77" s="47">
        <v>2013</v>
      </c>
      <c r="G77" s="47">
        <v>2014</v>
      </c>
      <c r="H77" s="47">
        <v>2015</v>
      </c>
      <c r="I77" s="47">
        <v>2016</v>
      </c>
      <c r="J77" s="47">
        <v>2017</v>
      </c>
      <c r="K77" s="47">
        <v>2018</v>
      </c>
      <c r="L77" s="47">
        <v>2019</v>
      </c>
      <c r="M77" s="47">
        <v>2020</v>
      </c>
      <c r="N77" s="47">
        <v>2021</v>
      </c>
    </row>
    <row r="78" spans="2:15" x14ac:dyDescent="0.2">
      <c r="C78" s="37" t="s">
        <v>43</v>
      </c>
      <c r="D78" s="38"/>
      <c r="E78" s="39"/>
      <c r="F78" s="48">
        <f>F59/F$71*100</f>
        <v>10.04753810087602</v>
      </c>
      <c r="G78" s="48">
        <f t="shared" ref="G78:N78" si="4">G59/G$71*100</f>
        <v>9.3122323834736864</v>
      </c>
      <c r="H78" s="48">
        <f t="shared" si="4"/>
        <v>9.3221610499047713</v>
      </c>
      <c r="I78" s="48">
        <f t="shared" si="4"/>
        <v>9.723842402678164</v>
      </c>
      <c r="J78" s="48">
        <f t="shared" si="4"/>
        <v>9.2830817425413237</v>
      </c>
      <c r="K78" s="48">
        <f t="shared" si="4"/>
        <v>8.5218190962157419</v>
      </c>
      <c r="L78" s="48">
        <f t="shared" si="4"/>
        <v>8.5447013616371841</v>
      </c>
      <c r="M78" s="48">
        <f t="shared" si="4"/>
        <v>9.2951755492888797</v>
      </c>
      <c r="N78" s="36">
        <f t="shared" si="4"/>
        <v>8.2114010715985088</v>
      </c>
      <c r="O78" s="26" t="s">
        <v>43</v>
      </c>
    </row>
    <row r="79" spans="2:15" x14ac:dyDescent="0.2">
      <c r="C79" s="37" t="s">
        <v>44</v>
      </c>
      <c r="D79" s="38"/>
      <c r="E79" s="39"/>
      <c r="F79" s="48">
        <f t="shared" ref="F79:N89" si="5">F60/F$71*100</f>
        <v>0.12116814024385443</v>
      </c>
      <c r="G79" s="48">
        <f t="shared" si="5"/>
        <v>0.14010825937884322</v>
      </c>
      <c r="H79" s="48">
        <f t="shared" si="5"/>
        <v>0.15049819034729409</v>
      </c>
      <c r="I79" s="48">
        <f t="shared" si="5"/>
        <v>0.17040425179616975</v>
      </c>
      <c r="J79" s="48">
        <f t="shared" si="5"/>
        <v>0.18903214172343541</v>
      </c>
      <c r="K79" s="48">
        <f t="shared" si="5"/>
        <v>0.23980114715377257</v>
      </c>
      <c r="L79" s="48">
        <f t="shared" si="5"/>
        <v>0.21863409954952245</v>
      </c>
      <c r="M79" s="48">
        <f t="shared" si="5"/>
        <v>0.27116243655904093</v>
      </c>
      <c r="N79" s="36">
        <f t="shared" si="5"/>
        <v>0.20131550605509663</v>
      </c>
      <c r="O79" s="26" t="s">
        <v>44</v>
      </c>
    </row>
    <row r="80" spans="2:15" x14ac:dyDescent="0.2">
      <c r="C80" s="37" t="s">
        <v>45</v>
      </c>
      <c r="D80" s="38"/>
      <c r="E80" s="39"/>
      <c r="F80" s="48">
        <f t="shared" si="5"/>
        <v>19.963104663508798</v>
      </c>
      <c r="G80" s="48">
        <f t="shared" si="5"/>
        <v>20.216847850596693</v>
      </c>
      <c r="H80" s="48">
        <f t="shared" si="5"/>
        <v>16.783319350117274</v>
      </c>
      <c r="I80" s="48">
        <f t="shared" si="5"/>
        <v>13.528323520953341</v>
      </c>
      <c r="J80" s="48">
        <f t="shared" si="5"/>
        <v>11.996715335538013</v>
      </c>
      <c r="K80" s="48">
        <f t="shared" si="5"/>
        <v>12.353219658020985</v>
      </c>
      <c r="L80" s="48">
        <f t="shared" si="5"/>
        <v>12.284923346255413</v>
      </c>
      <c r="M80" s="48">
        <f t="shared" si="5"/>
        <v>9.0847483839699059</v>
      </c>
      <c r="N80" s="36">
        <f t="shared" si="5"/>
        <v>9.7933296563639818</v>
      </c>
      <c r="O80" s="26" t="s">
        <v>45</v>
      </c>
    </row>
    <row r="81" spans="3:15" x14ac:dyDescent="0.2">
      <c r="C81" s="37" t="s">
        <v>46</v>
      </c>
      <c r="D81" s="38"/>
      <c r="E81" s="39"/>
      <c r="F81" s="48">
        <f t="shared" si="5"/>
        <v>1.8704996996781342</v>
      </c>
      <c r="G81" s="48">
        <f t="shared" si="5"/>
        <v>1.7950189959740965</v>
      </c>
      <c r="H81" s="48">
        <f t="shared" si="5"/>
        <v>1.7700914318609109</v>
      </c>
      <c r="I81" s="48">
        <f t="shared" si="5"/>
        <v>1.766384018664479</v>
      </c>
      <c r="J81" s="48">
        <f t="shared" si="5"/>
        <v>1.6802459623515458</v>
      </c>
      <c r="K81" s="48">
        <f t="shared" si="5"/>
        <v>1.6486825261436862</v>
      </c>
      <c r="L81" s="48">
        <f t="shared" si="5"/>
        <v>1.6413573058881823</v>
      </c>
      <c r="M81" s="48">
        <f t="shared" si="5"/>
        <v>1.5262971546971502</v>
      </c>
      <c r="N81" s="36">
        <f t="shared" si="5"/>
        <v>1.731818146618149</v>
      </c>
      <c r="O81" s="26" t="s">
        <v>46</v>
      </c>
    </row>
    <row r="82" spans="3:15" x14ac:dyDescent="0.2">
      <c r="C82" s="37" t="s">
        <v>47</v>
      </c>
      <c r="D82" s="38"/>
      <c r="E82" s="39"/>
      <c r="F82" s="48">
        <f t="shared" si="5"/>
        <v>26.120254103480171</v>
      </c>
      <c r="G82" s="48">
        <f t="shared" si="5"/>
        <v>24.763875836901551</v>
      </c>
      <c r="H82" s="48">
        <f t="shared" si="5"/>
        <v>25.459976361220154</v>
      </c>
      <c r="I82" s="48">
        <f t="shared" si="5"/>
        <v>26.488975233959589</v>
      </c>
      <c r="J82" s="48">
        <f t="shared" si="5"/>
        <v>30.636351578323001</v>
      </c>
      <c r="K82" s="48">
        <f t="shared" si="5"/>
        <v>32.032684890683974</v>
      </c>
      <c r="L82" s="48">
        <f t="shared" si="5"/>
        <v>32.313343228040495</v>
      </c>
      <c r="M82" s="48">
        <f t="shared" si="5"/>
        <v>33.482152506722741</v>
      </c>
      <c r="N82" s="36">
        <f t="shared" si="5"/>
        <v>31.984269913642848</v>
      </c>
      <c r="O82" s="26" t="s">
        <v>47</v>
      </c>
    </row>
    <row r="83" spans="3:15" x14ac:dyDescent="0.2">
      <c r="C83" s="37" t="s">
        <v>48</v>
      </c>
      <c r="D83" s="38"/>
      <c r="E83" s="39"/>
      <c r="F83" s="48">
        <f t="shared" si="5"/>
        <v>10.195510007001737</v>
      </c>
      <c r="G83" s="48">
        <f t="shared" si="5"/>
        <v>11.768423413376041</v>
      </c>
      <c r="H83" s="48">
        <f t="shared" si="5"/>
        <v>13.124299563356217</v>
      </c>
      <c r="I83" s="48">
        <f t="shared" si="5"/>
        <v>12.937557657329032</v>
      </c>
      <c r="J83" s="48">
        <f t="shared" si="5"/>
        <v>11.0351313046109</v>
      </c>
      <c r="K83" s="48">
        <f t="shared" si="5"/>
        <v>10.070229910129882</v>
      </c>
      <c r="L83" s="48">
        <f t="shared" si="5"/>
        <v>8.6367981060215229</v>
      </c>
      <c r="M83" s="48">
        <f t="shared" si="5"/>
        <v>8.8178176279634322</v>
      </c>
      <c r="N83" s="36">
        <f t="shared" si="5"/>
        <v>10.700554442235012</v>
      </c>
      <c r="O83" s="26" t="s">
        <v>48</v>
      </c>
    </row>
    <row r="84" spans="3:15" x14ac:dyDescent="0.2">
      <c r="C84" s="37" t="s">
        <v>49</v>
      </c>
      <c r="D84" s="38"/>
      <c r="E84" s="39"/>
      <c r="F84" s="48">
        <f t="shared" si="5"/>
        <v>4.9910438885681465</v>
      </c>
      <c r="G84" s="48">
        <f t="shared" si="5"/>
        <v>4.8564057934978555</v>
      </c>
      <c r="H84" s="48">
        <f t="shared" si="5"/>
        <v>4.9140185313336309</v>
      </c>
      <c r="I84" s="48">
        <f t="shared" si="5"/>
        <v>5.0917101677338072</v>
      </c>
      <c r="J84" s="48">
        <f t="shared" si="5"/>
        <v>4.9035390620226318</v>
      </c>
      <c r="K84" s="48">
        <f t="shared" si="5"/>
        <v>4.8023767941474222</v>
      </c>
      <c r="L84" s="48">
        <f t="shared" si="5"/>
        <v>4.9199333751345025</v>
      </c>
      <c r="M84" s="48">
        <f t="shared" si="5"/>
        <v>4.7516597168670831</v>
      </c>
      <c r="N84" s="36">
        <f t="shared" si="5"/>
        <v>4.9684976654686404</v>
      </c>
      <c r="O84" s="26" t="s">
        <v>49</v>
      </c>
    </row>
    <row r="85" spans="3:15" x14ac:dyDescent="0.2">
      <c r="C85" s="37" t="s">
        <v>50</v>
      </c>
      <c r="D85" s="38"/>
      <c r="E85" s="39"/>
      <c r="F85" s="48">
        <f t="shared" si="5"/>
        <v>2.0128021841132093</v>
      </c>
      <c r="G85" s="48">
        <f t="shared" si="5"/>
        <v>2.0154198311387712</v>
      </c>
      <c r="H85" s="48">
        <f t="shared" si="5"/>
        <v>2.1061479199710949</v>
      </c>
      <c r="I85" s="48">
        <f t="shared" si="5"/>
        <v>2.1968298273112419</v>
      </c>
      <c r="J85" s="48">
        <f t="shared" si="5"/>
        <v>2.1972378415998879</v>
      </c>
      <c r="K85" s="48">
        <f t="shared" si="5"/>
        <v>2.1446800254494427</v>
      </c>
      <c r="L85" s="48">
        <f t="shared" si="5"/>
        <v>2.188863805667649</v>
      </c>
      <c r="M85" s="48">
        <f t="shared" si="5"/>
        <v>1.9112278662557571</v>
      </c>
      <c r="N85" s="36">
        <f t="shared" si="5"/>
        <v>1.9800279185800815</v>
      </c>
      <c r="O85" s="26" t="s">
        <v>50</v>
      </c>
    </row>
    <row r="86" spans="3:15" x14ac:dyDescent="0.2">
      <c r="C86" s="37" t="s">
        <v>51</v>
      </c>
      <c r="D86" s="38"/>
      <c r="E86" s="39"/>
      <c r="F86" s="48">
        <f t="shared" si="5"/>
        <v>1.0222282276096426</v>
      </c>
      <c r="G86" s="48">
        <f t="shared" si="5"/>
        <v>1.000320560871828</v>
      </c>
      <c r="H86" s="48">
        <f t="shared" si="5"/>
        <v>1.034288478850641</v>
      </c>
      <c r="I86" s="48">
        <f t="shared" si="5"/>
        <v>1.0800050296487835</v>
      </c>
      <c r="J86" s="48">
        <f t="shared" si="5"/>
        <v>1.0514204981542392</v>
      </c>
      <c r="K86" s="48">
        <f t="shared" si="5"/>
        <v>1.0388262848607301</v>
      </c>
      <c r="L86" s="48">
        <f t="shared" si="5"/>
        <v>1.0695297821992782</v>
      </c>
      <c r="M86" s="48">
        <f t="shared" si="5"/>
        <v>0.52168401401995346</v>
      </c>
      <c r="N86" s="36">
        <f t="shared" si="5"/>
        <v>0.66822177804126526</v>
      </c>
      <c r="O86" s="26" t="s">
        <v>51</v>
      </c>
    </row>
    <row r="87" spans="3:15" x14ac:dyDescent="0.2">
      <c r="C87" s="37" t="s">
        <v>52</v>
      </c>
      <c r="D87" s="38"/>
      <c r="E87" s="39"/>
      <c r="F87" s="48">
        <f t="shared" si="5"/>
        <v>0.65673950928635516</v>
      </c>
      <c r="G87" s="48">
        <f t="shared" si="5"/>
        <v>0.7063308943892096</v>
      </c>
      <c r="H87" s="48">
        <f t="shared" si="5"/>
        <v>0.79266462940394755</v>
      </c>
      <c r="I87" s="48">
        <f t="shared" si="5"/>
        <v>0.85815269963908547</v>
      </c>
      <c r="J87" s="48">
        <f t="shared" si="5"/>
        <v>0.92852874155920229</v>
      </c>
      <c r="K87" s="48">
        <f t="shared" si="5"/>
        <v>0.88678770563856057</v>
      </c>
      <c r="L87" s="48">
        <f t="shared" si="5"/>
        <v>0.96090721387647637</v>
      </c>
      <c r="M87" s="48">
        <f t="shared" si="5"/>
        <v>1.1528741787419245</v>
      </c>
      <c r="N87" s="36">
        <f t="shared" si="5"/>
        <v>1.1810471446554733</v>
      </c>
      <c r="O87" s="26" t="s">
        <v>52</v>
      </c>
    </row>
    <row r="88" spans="3:15" x14ac:dyDescent="0.2">
      <c r="C88" s="37" t="s">
        <v>53</v>
      </c>
      <c r="D88" s="38"/>
      <c r="E88" s="39"/>
      <c r="F88" s="48">
        <f t="shared" si="5"/>
        <v>8.4834076500026612</v>
      </c>
      <c r="G88" s="48">
        <f t="shared" si="5"/>
        <v>9.0153479182435703</v>
      </c>
      <c r="H88" s="48">
        <f t="shared" si="5"/>
        <v>9.1687539423483226</v>
      </c>
      <c r="I88" s="48">
        <f t="shared" si="5"/>
        <v>10.055375935122511</v>
      </c>
      <c r="J88" s="48">
        <f t="shared" si="5"/>
        <v>10.146245065179128</v>
      </c>
      <c r="K88" s="48">
        <f t="shared" si="5"/>
        <v>10.217134350762647</v>
      </c>
      <c r="L88" s="48">
        <f t="shared" si="5"/>
        <v>10.463341017038323</v>
      </c>
      <c r="M88" s="48">
        <f t="shared" si="5"/>
        <v>11.819875320686798</v>
      </c>
      <c r="N88" s="36">
        <f t="shared" si="5"/>
        <v>11.440738124349826</v>
      </c>
      <c r="O88" s="26" t="s">
        <v>53</v>
      </c>
    </row>
    <row r="89" spans="3:15" x14ac:dyDescent="0.2">
      <c r="C89" s="37" t="s">
        <v>54</v>
      </c>
      <c r="D89" s="38"/>
      <c r="E89" s="39"/>
      <c r="F89" s="48">
        <f t="shared" si="5"/>
        <v>14.515703825631265</v>
      </c>
      <c r="G89" s="48">
        <f t="shared" si="5"/>
        <v>14.409668262157849</v>
      </c>
      <c r="H89" s="48">
        <f t="shared" si="5"/>
        <v>15.373780551285741</v>
      </c>
      <c r="I89" s="48">
        <f t="shared" si="5"/>
        <v>16.102439255163794</v>
      </c>
      <c r="J89" s="48">
        <f t="shared" si="5"/>
        <v>15.952470726396689</v>
      </c>
      <c r="K89" s="48">
        <f t="shared" si="5"/>
        <v>16.043757610793151</v>
      </c>
      <c r="L89" s="48">
        <f t="shared" si="5"/>
        <v>16.75766735869145</v>
      </c>
      <c r="M89" s="48">
        <f t="shared" si="5"/>
        <v>17.365325244227332</v>
      </c>
      <c r="N89" s="36">
        <f t="shared" si="5"/>
        <v>17.138778632391116</v>
      </c>
    </row>
    <row r="90" spans="3:15" x14ac:dyDescent="0.2">
      <c r="C90" s="45" t="s">
        <v>55</v>
      </c>
      <c r="D90" s="43"/>
      <c r="E90" s="44"/>
      <c r="F90" s="50">
        <f>SUM(F78:F89)</f>
        <v>99.999999999999986</v>
      </c>
      <c r="G90" s="50">
        <f t="shared" ref="G90:N90" si="6">SUM(G78:G89)</f>
        <v>100</v>
      </c>
      <c r="H90" s="50">
        <f t="shared" si="6"/>
        <v>99.999999999999972</v>
      </c>
      <c r="I90" s="50">
        <f t="shared" si="6"/>
        <v>100.00000000000003</v>
      </c>
      <c r="J90" s="50">
        <f t="shared" si="6"/>
        <v>100</v>
      </c>
      <c r="K90" s="50">
        <f t="shared" si="6"/>
        <v>100</v>
      </c>
      <c r="L90" s="50">
        <f t="shared" si="6"/>
        <v>100</v>
      </c>
      <c r="M90" s="50">
        <f t="shared" si="6"/>
        <v>100</v>
      </c>
      <c r="N90" s="50">
        <f t="shared" si="6"/>
        <v>100</v>
      </c>
    </row>
  </sheetData>
  <mergeCells count="1">
    <mergeCell ref="B2:P3"/>
  </mergeCells>
  <conditionalFormatting sqref="N78:N8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{1E7C8215-2AF6-4D5B-B1BA-B94D710F12BD}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7C8215-2AF6-4D5B-B1BA-B94D710F12B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N78:N89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32" zoomScale="90" zoomScaleNormal="90" workbookViewId="0">
      <selection activeCell="O81" sqref="O81"/>
    </sheetView>
  </sheetViews>
  <sheetFormatPr baseColWidth="10" defaultColWidth="0" defaultRowHeight="12" x14ac:dyDescent="0.2"/>
  <cols>
    <col min="1" max="1" width="11.7109375" style="23" customWidth="1"/>
    <col min="2" max="6" width="11.28515625" style="23" customWidth="1"/>
    <col min="7" max="7" width="14.140625" style="23" customWidth="1"/>
    <col min="8" max="8" width="11" style="23" customWidth="1"/>
    <col min="9" max="9" width="14.140625" style="23" customWidth="1"/>
    <col min="10" max="16" width="11.2851562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4" t="s">
        <v>64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2:16" x14ac:dyDescent="0.2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35" t="s">
        <v>58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x14ac:dyDescent="0.2">
      <c r="F8" s="26" t="s">
        <v>15</v>
      </c>
      <c r="J8" s="26"/>
    </row>
    <row r="9" spans="2:16" x14ac:dyDescent="0.2">
      <c r="G9" s="26"/>
    </row>
    <row r="10" spans="2:16" x14ac:dyDescent="0.2">
      <c r="C10" s="34" t="s">
        <v>16</v>
      </c>
      <c r="D10" s="34" t="s">
        <v>17</v>
      </c>
      <c r="E10" s="34" t="s">
        <v>18</v>
      </c>
      <c r="F10" s="34" t="s">
        <v>19</v>
      </c>
      <c r="G10" s="34" t="s">
        <v>20</v>
      </c>
      <c r="H10" s="34" t="s">
        <v>21</v>
      </c>
      <c r="I10" s="34" t="s">
        <v>22</v>
      </c>
    </row>
    <row r="11" spans="2:16" x14ac:dyDescent="0.2">
      <c r="C11" s="32">
        <v>2013</v>
      </c>
      <c r="D11" s="32" t="s">
        <v>23</v>
      </c>
      <c r="E11" s="29">
        <v>41363</v>
      </c>
      <c r="F11" s="36">
        <v>135.5</v>
      </c>
      <c r="G11" s="33"/>
      <c r="H11" s="33"/>
      <c r="I11" s="33"/>
    </row>
    <row r="12" spans="2:16" x14ac:dyDescent="0.2">
      <c r="C12" s="32">
        <v>2013</v>
      </c>
      <c r="D12" s="32" t="s">
        <v>24</v>
      </c>
      <c r="E12" s="29">
        <v>41453</v>
      </c>
      <c r="F12" s="36">
        <v>145.30000000000001</v>
      </c>
      <c r="G12" s="32"/>
      <c r="H12" s="32"/>
      <c r="I12" s="32"/>
    </row>
    <row r="13" spans="2:16" x14ac:dyDescent="0.2">
      <c r="C13" s="32">
        <v>2013</v>
      </c>
      <c r="D13" s="32" t="s">
        <v>25</v>
      </c>
      <c r="E13" s="29">
        <v>41543</v>
      </c>
      <c r="F13" s="36">
        <v>144.5</v>
      </c>
      <c r="G13" s="32"/>
      <c r="H13" s="32"/>
      <c r="I13" s="32"/>
    </row>
    <row r="14" spans="2:16" x14ac:dyDescent="0.2">
      <c r="C14" s="32">
        <v>2013</v>
      </c>
      <c r="D14" s="32" t="s">
        <v>27</v>
      </c>
      <c r="E14" s="29">
        <v>41633</v>
      </c>
      <c r="F14" s="36">
        <v>154.80000000000001</v>
      </c>
      <c r="G14" s="32"/>
      <c r="H14" s="36">
        <f>+SUM(F11:F14)</f>
        <v>580.1</v>
      </c>
      <c r="I14" s="32"/>
    </row>
    <row r="15" spans="2:16" x14ac:dyDescent="0.2">
      <c r="C15" s="32">
        <v>2014</v>
      </c>
      <c r="D15" s="32" t="s">
        <v>23</v>
      </c>
      <c r="E15" s="29">
        <v>41723</v>
      </c>
      <c r="F15" s="36">
        <v>137.19999999999999</v>
      </c>
      <c r="G15" s="53">
        <f>+F15/F11-1</f>
        <v>1.2546125461254443E-2</v>
      </c>
      <c r="H15" s="36">
        <f t="shared" ref="H15:H50" si="0">+SUM(F12:F15)</f>
        <v>581.79999999999995</v>
      </c>
      <c r="I15" s="32"/>
    </row>
    <row r="16" spans="2:16" x14ac:dyDescent="0.2">
      <c r="C16" s="32">
        <v>2014</v>
      </c>
      <c r="D16" s="32" t="s">
        <v>24</v>
      </c>
      <c r="E16" s="29">
        <v>41813</v>
      </c>
      <c r="F16" s="36">
        <v>150.19999999999999</v>
      </c>
      <c r="G16" s="53">
        <f t="shared" ref="G16:G43" si="1">+F16/F12-1</f>
        <v>3.3723331039229087E-2</v>
      </c>
      <c r="H16" s="36">
        <f t="shared" si="0"/>
        <v>586.70000000000005</v>
      </c>
      <c r="I16" s="32"/>
    </row>
    <row r="17" spans="3:9" x14ac:dyDescent="0.2">
      <c r="C17" s="32">
        <v>2014</v>
      </c>
      <c r="D17" s="32" t="s">
        <v>25</v>
      </c>
      <c r="E17" s="29">
        <v>41903</v>
      </c>
      <c r="F17" s="36">
        <v>149.80000000000001</v>
      </c>
      <c r="G17" s="53">
        <f t="shared" si="1"/>
        <v>3.667820069204164E-2</v>
      </c>
      <c r="H17" s="36">
        <f t="shared" si="0"/>
        <v>592</v>
      </c>
      <c r="I17" s="32"/>
    </row>
    <row r="18" spans="3:9" x14ac:dyDescent="0.2">
      <c r="C18" s="32">
        <v>2014</v>
      </c>
      <c r="D18" s="32" t="s">
        <v>27</v>
      </c>
      <c r="E18" s="29">
        <v>41993</v>
      </c>
      <c r="F18" s="36">
        <v>162.6</v>
      </c>
      <c r="G18" s="53">
        <f t="shared" si="1"/>
        <v>5.0387596899224674E-2</v>
      </c>
      <c r="H18" s="36">
        <f t="shared" si="0"/>
        <v>599.79999999999995</v>
      </c>
      <c r="I18" s="54">
        <f>+H18/H14-1</f>
        <v>3.3959662127219348E-2</v>
      </c>
    </row>
    <row r="19" spans="3:9" x14ac:dyDescent="0.2">
      <c r="C19" s="32">
        <v>2015</v>
      </c>
      <c r="D19" s="32" t="s">
        <v>23</v>
      </c>
      <c r="E19" s="29">
        <v>42083</v>
      </c>
      <c r="F19" s="36">
        <v>149.1</v>
      </c>
      <c r="G19" s="53">
        <f t="shared" si="1"/>
        <v>8.6734693877551061E-2</v>
      </c>
      <c r="H19" s="36">
        <f t="shared" si="0"/>
        <v>611.70000000000005</v>
      </c>
      <c r="I19" s="54">
        <f t="shared" ref="I19:I50" si="2">+H19/H15-1</f>
        <v>5.1392231007219236E-2</v>
      </c>
    </row>
    <row r="20" spans="3:9" x14ac:dyDescent="0.2">
      <c r="C20" s="32">
        <v>2015</v>
      </c>
      <c r="D20" s="32" t="s">
        <v>24</v>
      </c>
      <c r="E20" s="29">
        <v>42173</v>
      </c>
      <c r="F20" s="36">
        <v>159.1</v>
      </c>
      <c r="G20" s="53">
        <f t="shared" si="1"/>
        <v>5.925432756324911E-2</v>
      </c>
      <c r="H20" s="36">
        <f t="shared" si="0"/>
        <v>620.6</v>
      </c>
      <c r="I20" s="54">
        <f t="shared" si="2"/>
        <v>5.7780807908641485E-2</v>
      </c>
    </row>
    <row r="21" spans="3:9" x14ac:dyDescent="0.2">
      <c r="C21" s="32">
        <v>2015</v>
      </c>
      <c r="D21" s="32" t="s">
        <v>25</v>
      </c>
      <c r="E21" s="29">
        <v>42263</v>
      </c>
      <c r="F21" s="36">
        <v>160</v>
      </c>
      <c r="G21" s="53">
        <f t="shared" si="1"/>
        <v>6.809078771695587E-2</v>
      </c>
      <c r="H21" s="36">
        <f t="shared" si="0"/>
        <v>630.79999999999995</v>
      </c>
      <c r="I21" s="54">
        <f t="shared" si="2"/>
        <v>6.5540540540540482E-2</v>
      </c>
    </row>
    <row r="22" spans="3:9" x14ac:dyDescent="0.2">
      <c r="C22" s="32">
        <v>2015</v>
      </c>
      <c r="D22" s="32" t="s">
        <v>27</v>
      </c>
      <c r="E22" s="29">
        <v>42353</v>
      </c>
      <c r="F22" s="36">
        <v>171</v>
      </c>
      <c r="G22" s="53">
        <f t="shared" si="1"/>
        <v>5.1660516605166018E-2</v>
      </c>
      <c r="H22" s="36">
        <f t="shared" si="0"/>
        <v>639.20000000000005</v>
      </c>
      <c r="I22" s="54">
        <f t="shared" si="2"/>
        <v>6.5688562854284926E-2</v>
      </c>
    </row>
    <row r="23" spans="3:9" x14ac:dyDescent="0.2">
      <c r="C23" s="32">
        <v>2016</v>
      </c>
      <c r="D23" s="32" t="s">
        <v>23</v>
      </c>
      <c r="E23" s="29">
        <v>42443</v>
      </c>
      <c r="F23" s="36">
        <v>153.1</v>
      </c>
      <c r="G23" s="53">
        <f t="shared" si="1"/>
        <v>2.682763246143538E-2</v>
      </c>
      <c r="H23" s="36">
        <f t="shared" si="0"/>
        <v>643.20000000000005</v>
      </c>
      <c r="I23" s="54">
        <f t="shared" si="2"/>
        <v>5.1495831289847915E-2</v>
      </c>
    </row>
    <row r="24" spans="3:9" x14ac:dyDescent="0.2">
      <c r="C24" s="32">
        <v>2016</v>
      </c>
      <c r="D24" s="32" t="s">
        <v>24</v>
      </c>
      <c r="E24" s="29">
        <v>42533</v>
      </c>
      <c r="F24" s="36">
        <v>165</v>
      </c>
      <c r="G24" s="53">
        <f t="shared" si="1"/>
        <v>3.7083595223130095E-2</v>
      </c>
      <c r="H24" s="36">
        <f t="shared" si="0"/>
        <v>649.1</v>
      </c>
      <c r="I24" s="54">
        <f t="shared" si="2"/>
        <v>4.5923300032226777E-2</v>
      </c>
    </row>
    <row r="25" spans="3:9" x14ac:dyDescent="0.2">
      <c r="C25" s="32">
        <v>2016</v>
      </c>
      <c r="D25" s="32" t="s">
        <v>25</v>
      </c>
      <c r="E25" s="29">
        <v>42623</v>
      </c>
      <c r="F25" s="36">
        <v>167.8</v>
      </c>
      <c r="G25" s="53">
        <f t="shared" si="1"/>
        <v>4.8750000000000071E-2</v>
      </c>
      <c r="H25" s="36">
        <f t="shared" si="0"/>
        <v>656.90000000000009</v>
      </c>
      <c r="I25" s="54">
        <f t="shared" si="2"/>
        <v>4.1376030437539901E-2</v>
      </c>
    </row>
    <row r="26" spans="3:9" x14ac:dyDescent="0.2">
      <c r="C26" s="32">
        <v>2016</v>
      </c>
      <c r="D26" s="32" t="s">
        <v>27</v>
      </c>
      <c r="E26" s="29">
        <v>42713</v>
      </c>
      <c r="F26" s="36">
        <v>182.1</v>
      </c>
      <c r="G26" s="53">
        <f t="shared" si="1"/>
        <v>6.4912280701754366E-2</v>
      </c>
      <c r="H26" s="36">
        <f t="shared" si="0"/>
        <v>668</v>
      </c>
      <c r="I26" s="54">
        <f t="shared" si="2"/>
        <v>4.505632040050056E-2</v>
      </c>
    </row>
    <row r="27" spans="3:9" x14ac:dyDescent="0.2">
      <c r="C27" s="32">
        <v>2017</v>
      </c>
      <c r="D27" s="32" t="s">
        <v>23</v>
      </c>
      <c r="E27" s="29">
        <v>42803</v>
      </c>
      <c r="F27" s="36">
        <v>170.4</v>
      </c>
      <c r="G27" s="53">
        <f t="shared" si="1"/>
        <v>0.11299804049640771</v>
      </c>
      <c r="H27" s="36">
        <f t="shared" si="0"/>
        <v>685.3</v>
      </c>
      <c r="I27" s="54">
        <f t="shared" si="2"/>
        <v>6.5453980099502429E-2</v>
      </c>
    </row>
    <row r="28" spans="3:9" x14ac:dyDescent="0.2">
      <c r="C28" s="32">
        <v>2017</v>
      </c>
      <c r="D28" s="32" t="s">
        <v>24</v>
      </c>
      <c r="E28" s="29">
        <v>42893</v>
      </c>
      <c r="F28" s="36">
        <v>179.6</v>
      </c>
      <c r="G28" s="53">
        <f t="shared" si="1"/>
        <v>8.8484848484848388E-2</v>
      </c>
      <c r="H28" s="36">
        <f t="shared" si="0"/>
        <v>699.9</v>
      </c>
      <c r="I28" s="54">
        <f t="shared" si="2"/>
        <v>7.8262209212756062E-2</v>
      </c>
    </row>
    <row r="29" spans="3:9" x14ac:dyDescent="0.2">
      <c r="C29" s="32">
        <v>2017</v>
      </c>
      <c r="D29" s="32" t="s">
        <v>25</v>
      </c>
      <c r="E29" s="29">
        <v>42983</v>
      </c>
      <c r="F29" s="36">
        <v>180.3</v>
      </c>
      <c r="G29" s="53">
        <f t="shared" si="1"/>
        <v>7.4493444576877232E-2</v>
      </c>
      <c r="H29" s="36">
        <f t="shared" si="0"/>
        <v>712.40000000000009</v>
      </c>
      <c r="I29" s="54">
        <f t="shared" si="2"/>
        <v>8.4487745471152342E-2</v>
      </c>
    </row>
    <row r="30" spans="3:9" x14ac:dyDescent="0.2">
      <c r="C30" s="32">
        <v>2017</v>
      </c>
      <c r="D30" s="32" t="s">
        <v>27</v>
      </c>
      <c r="E30" s="29">
        <v>43073</v>
      </c>
      <c r="F30" s="36">
        <v>198.5</v>
      </c>
      <c r="G30" s="53">
        <f t="shared" si="1"/>
        <v>9.0060406370126245E-2</v>
      </c>
      <c r="H30" s="36">
        <f t="shared" si="0"/>
        <v>728.8</v>
      </c>
      <c r="I30" s="54">
        <f t="shared" si="2"/>
        <v>9.101796407185625E-2</v>
      </c>
    </row>
    <row r="31" spans="3:9" x14ac:dyDescent="0.2">
      <c r="C31" s="32">
        <v>2018</v>
      </c>
      <c r="D31" s="32" t="s">
        <v>23</v>
      </c>
      <c r="E31" s="29">
        <v>43189</v>
      </c>
      <c r="F31" s="36">
        <v>175</v>
      </c>
      <c r="G31" s="53">
        <f t="shared" si="1"/>
        <v>2.699530516431925E-2</v>
      </c>
      <c r="H31" s="36">
        <f t="shared" si="0"/>
        <v>733.4</v>
      </c>
      <c r="I31" s="54">
        <f t="shared" si="2"/>
        <v>7.0188238727564523E-2</v>
      </c>
    </row>
    <row r="32" spans="3:9" x14ac:dyDescent="0.2">
      <c r="C32" s="32">
        <v>2018</v>
      </c>
      <c r="D32" s="32" t="s">
        <v>24</v>
      </c>
      <c r="E32" s="29">
        <v>43279</v>
      </c>
      <c r="F32" s="36">
        <v>184.1</v>
      </c>
      <c r="G32" s="53">
        <f t="shared" si="1"/>
        <v>2.5055679287305122E-2</v>
      </c>
      <c r="H32" s="36">
        <f t="shared" si="0"/>
        <v>737.9</v>
      </c>
      <c r="I32" s="54">
        <f t="shared" si="2"/>
        <v>5.4293470495785146E-2</v>
      </c>
    </row>
    <row r="33" spans="3:9" x14ac:dyDescent="0.2">
      <c r="C33" s="32">
        <v>2018</v>
      </c>
      <c r="D33" s="32" t="s">
        <v>25</v>
      </c>
      <c r="E33" s="29">
        <v>43369</v>
      </c>
      <c r="F33" s="36">
        <v>183.6</v>
      </c>
      <c r="G33" s="53">
        <f t="shared" si="1"/>
        <v>1.830282861896837E-2</v>
      </c>
      <c r="H33" s="36">
        <f t="shared" si="0"/>
        <v>741.2</v>
      </c>
      <c r="I33" s="54">
        <f t="shared" si="2"/>
        <v>4.0426726558113302E-2</v>
      </c>
    </row>
    <row r="34" spans="3:9" x14ac:dyDescent="0.2">
      <c r="C34" s="32">
        <v>2018</v>
      </c>
      <c r="D34" s="32" t="s">
        <v>27</v>
      </c>
      <c r="E34" s="29">
        <v>43459</v>
      </c>
      <c r="F34" s="36">
        <v>208.3</v>
      </c>
      <c r="G34" s="53">
        <f t="shared" si="1"/>
        <v>4.9370277078085723E-2</v>
      </c>
      <c r="H34" s="36">
        <f t="shared" si="0"/>
        <v>751</v>
      </c>
      <c r="I34" s="54">
        <f t="shared" si="2"/>
        <v>3.0461031833150409E-2</v>
      </c>
    </row>
    <row r="35" spans="3:9" x14ac:dyDescent="0.2">
      <c r="C35" s="32">
        <v>2019</v>
      </c>
      <c r="D35" s="32" t="s">
        <v>23</v>
      </c>
      <c r="E35" s="29">
        <v>43549</v>
      </c>
      <c r="F35" s="36">
        <v>176.6</v>
      </c>
      <c r="G35" s="53">
        <f t="shared" si="1"/>
        <v>9.1428571428571193E-3</v>
      </c>
      <c r="H35" s="36">
        <f t="shared" si="0"/>
        <v>752.6</v>
      </c>
      <c r="I35" s="54">
        <f t="shared" si="2"/>
        <v>2.617943823288793E-2</v>
      </c>
    </row>
    <row r="36" spans="3:9" x14ac:dyDescent="0.2">
      <c r="C36" s="32">
        <v>2019</v>
      </c>
      <c r="D36" s="32" t="s">
        <v>24</v>
      </c>
      <c r="E36" s="29">
        <v>43639</v>
      </c>
      <c r="F36" s="36">
        <v>187.2</v>
      </c>
      <c r="G36" s="53">
        <f t="shared" si="1"/>
        <v>1.6838674633351314E-2</v>
      </c>
      <c r="H36" s="36">
        <f t="shared" si="0"/>
        <v>755.7</v>
      </c>
      <c r="I36" s="54">
        <f t="shared" si="2"/>
        <v>2.4122509825179606E-2</v>
      </c>
    </row>
    <row r="37" spans="3:9" x14ac:dyDescent="0.2">
      <c r="C37" s="32">
        <v>2019</v>
      </c>
      <c r="D37" s="32" t="s">
        <v>25</v>
      </c>
      <c r="E37" s="29">
        <v>43729</v>
      </c>
      <c r="F37" s="36">
        <v>187</v>
      </c>
      <c r="G37" s="53">
        <f t="shared" si="1"/>
        <v>1.8518518518518601E-2</v>
      </c>
      <c r="H37" s="36">
        <f t="shared" si="0"/>
        <v>759.09999999999991</v>
      </c>
      <c r="I37" s="54">
        <f t="shared" si="2"/>
        <v>2.4150026983270179E-2</v>
      </c>
    </row>
    <row r="38" spans="3:9" x14ac:dyDescent="0.2">
      <c r="C38" s="32">
        <v>2019</v>
      </c>
      <c r="D38" s="32" t="s">
        <v>27</v>
      </c>
      <c r="E38" s="29">
        <v>43819</v>
      </c>
      <c r="F38" s="36">
        <v>209.2</v>
      </c>
      <c r="G38" s="53">
        <f t="shared" si="1"/>
        <v>4.3206913106095257E-3</v>
      </c>
      <c r="H38" s="36">
        <f t="shared" si="0"/>
        <v>760</v>
      </c>
      <c r="I38" s="54">
        <f t="shared" si="2"/>
        <v>1.1984021304926706E-2</v>
      </c>
    </row>
    <row r="39" spans="3:9" x14ac:dyDescent="0.2">
      <c r="C39" s="32">
        <v>2020</v>
      </c>
      <c r="D39" s="32" t="s">
        <v>23</v>
      </c>
      <c r="E39" s="29">
        <v>43909</v>
      </c>
      <c r="F39" s="36">
        <v>174.7</v>
      </c>
      <c r="G39" s="53">
        <f t="shared" si="1"/>
        <v>-1.0758776896942268E-2</v>
      </c>
      <c r="H39" s="36">
        <f t="shared" si="0"/>
        <v>758.09999999999991</v>
      </c>
      <c r="I39" s="54">
        <f t="shared" si="2"/>
        <v>7.3079989370181675E-3</v>
      </c>
    </row>
    <row r="40" spans="3:9" x14ac:dyDescent="0.2">
      <c r="C40" s="32">
        <v>2020</v>
      </c>
      <c r="D40" s="32" t="s">
        <v>24</v>
      </c>
      <c r="E40" s="29">
        <v>43999</v>
      </c>
      <c r="F40" s="36">
        <v>144.30000000000001</v>
      </c>
      <c r="G40" s="53">
        <f t="shared" si="1"/>
        <v>-0.22916666666666652</v>
      </c>
      <c r="H40" s="36">
        <f t="shared" si="0"/>
        <v>715.2</v>
      </c>
      <c r="I40" s="54">
        <f t="shared" si="2"/>
        <v>-5.3592695514092847E-2</v>
      </c>
    </row>
    <row r="41" spans="3:9" x14ac:dyDescent="0.2">
      <c r="C41" s="32">
        <v>2020</v>
      </c>
      <c r="D41" s="32" t="s">
        <v>25</v>
      </c>
      <c r="E41" s="29">
        <v>44089</v>
      </c>
      <c r="F41" s="36">
        <v>165.6</v>
      </c>
      <c r="G41" s="53">
        <f t="shared" si="1"/>
        <v>-0.11443850267379685</v>
      </c>
      <c r="H41" s="36">
        <f t="shared" si="0"/>
        <v>693.80000000000007</v>
      </c>
      <c r="I41" s="54">
        <f t="shared" si="2"/>
        <v>-8.6022921881174885E-2</v>
      </c>
    </row>
    <row r="42" spans="3:9" x14ac:dyDescent="0.2">
      <c r="C42" s="32">
        <v>2020</v>
      </c>
      <c r="D42" s="32" t="s">
        <v>27</v>
      </c>
      <c r="E42" s="29">
        <v>44179</v>
      </c>
      <c r="F42" s="36">
        <v>194.7</v>
      </c>
      <c r="G42" s="53">
        <f t="shared" si="1"/>
        <v>-6.9311663479923569E-2</v>
      </c>
      <c r="H42" s="36">
        <f t="shared" si="0"/>
        <v>679.3</v>
      </c>
      <c r="I42" s="54">
        <f t="shared" si="2"/>
        <v>-0.10618421052631588</v>
      </c>
    </row>
    <row r="43" spans="3:9" x14ac:dyDescent="0.2">
      <c r="C43" s="32">
        <v>2021</v>
      </c>
      <c r="D43" s="32" t="s">
        <v>23</v>
      </c>
      <c r="E43" s="29">
        <v>44269</v>
      </c>
      <c r="F43" s="36">
        <v>175.3</v>
      </c>
      <c r="G43" s="53">
        <f t="shared" si="1"/>
        <v>3.4344590726962387E-3</v>
      </c>
      <c r="H43" s="36">
        <f t="shared" si="0"/>
        <v>679.9</v>
      </c>
      <c r="I43" s="54">
        <f t="shared" si="2"/>
        <v>-0.10315261838807532</v>
      </c>
    </row>
    <row r="44" spans="3:9" x14ac:dyDescent="0.2">
      <c r="C44" s="32">
        <v>2021</v>
      </c>
      <c r="D44" s="32" t="s">
        <v>24</v>
      </c>
      <c r="E44" s="29">
        <v>44359</v>
      </c>
      <c r="F44" s="36">
        <v>181.8</v>
      </c>
      <c r="G44" s="53">
        <f>+F44/F40-1</f>
        <v>0.25987525987525983</v>
      </c>
      <c r="H44" s="36">
        <f t="shared" si="0"/>
        <v>717.39999999999986</v>
      </c>
      <c r="I44" s="54">
        <f t="shared" si="2"/>
        <v>3.0760626398207425E-3</v>
      </c>
    </row>
    <row r="45" spans="3:9" x14ac:dyDescent="0.2">
      <c r="C45" s="32">
        <v>2021</v>
      </c>
      <c r="D45" s="32" t="s">
        <v>25</v>
      </c>
      <c r="E45" s="29">
        <v>44449</v>
      </c>
      <c r="F45" s="36">
        <v>185.1</v>
      </c>
      <c r="G45" s="53">
        <f>+F45/F41-1</f>
        <v>0.11775362318840576</v>
      </c>
      <c r="H45" s="36">
        <f t="shared" si="0"/>
        <v>736.9</v>
      </c>
      <c r="I45" s="54">
        <f t="shared" si="2"/>
        <v>6.2121648890169912E-2</v>
      </c>
    </row>
    <row r="46" spans="3:9" x14ac:dyDescent="0.2">
      <c r="C46" s="32">
        <v>2021</v>
      </c>
      <c r="D46" s="32" t="s">
        <v>27</v>
      </c>
      <c r="E46" s="29">
        <v>44539</v>
      </c>
      <c r="F46" s="36">
        <v>201.6</v>
      </c>
      <c r="G46" s="53">
        <f t="shared" ref="G46:G49" si="3">+F46/F42-1</f>
        <v>3.5439137134052334E-2</v>
      </c>
      <c r="H46" s="36">
        <f t="shared" si="0"/>
        <v>743.80000000000007</v>
      </c>
      <c r="I46" s="54">
        <f t="shared" si="2"/>
        <v>9.4950684528190887E-2</v>
      </c>
    </row>
    <row r="47" spans="3:9" x14ac:dyDescent="0.2">
      <c r="C47" s="32">
        <v>2022</v>
      </c>
      <c r="D47" s="32" t="s">
        <v>23</v>
      </c>
      <c r="E47" s="29">
        <v>44629</v>
      </c>
      <c r="F47" s="36">
        <v>183.6</v>
      </c>
      <c r="G47" s="53">
        <f t="shared" si="3"/>
        <v>4.7347404449515018E-2</v>
      </c>
      <c r="H47" s="36">
        <f t="shared" si="0"/>
        <v>752.1</v>
      </c>
      <c r="I47" s="54">
        <f t="shared" si="2"/>
        <v>0.10619208707162819</v>
      </c>
    </row>
    <row r="48" spans="3:9" x14ac:dyDescent="0.2">
      <c r="C48" s="32">
        <v>2022</v>
      </c>
      <c r="D48" s="32" t="s">
        <v>24</v>
      </c>
      <c r="E48" s="29">
        <v>44719</v>
      </c>
      <c r="F48" s="36">
        <v>188.2</v>
      </c>
      <c r="G48" s="53">
        <f t="shared" si="3"/>
        <v>3.5203520352035111E-2</v>
      </c>
      <c r="H48" s="36">
        <f t="shared" si="0"/>
        <v>758.5</v>
      </c>
      <c r="I48" s="54">
        <f t="shared" si="2"/>
        <v>5.7290214664064809E-2</v>
      </c>
    </row>
    <row r="49" spans="2:16" x14ac:dyDescent="0.2">
      <c r="C49" s="32">
        <v>2022</v>
      </c>
      <c r="D49" s="32" t="s">
        <v>25</v>
      </c>
      <c r="E49" s="29">
        <v>44809</v>
      </c>
      <c r="F49" s="36">
        <v>188.7</v>
      </c>
      <c r="G49" s="53">
        <f t="shared" si="3"/>
        <v>1.9448946515397081E-2</v>
      </c>
      <c r="H49" s="36">
        <f t="shared" si="0"/>
        <v>762.09999999999991</v>
      </c>
      <c r="I49" s="54">
        <f t="shared" si="2"/>
        <v>3.4197313068258905E-2</v>
      </c>
    </row>
    <row r="50" spans="2:16" ht="14.25" x14ac:dyDescent="0.2">
      <c r="C50" s="32" t="s">
        <v>59</v>
      </c>
      <c r="D50" s="32" t="s">
        <v>27</v>
      </c>
      <c r="E50" s="29">
        <v>44899</v>
      </c>
      <c r="F50" s="56">
        <v>201.78691101074219</v>
      </c>
      <c r="G50" s="53">
        <f>+F50/F42-1</f>
        <v>3.6399132053118732E-2</v>
      </c>
      <c r="H50" s="36">
        <f t="shared" si="0"/>
        <v>762.28691101074219</v>
      </c>
      <c r="I50" s="55">
        <f t="shared" si="2"/>
        <v>2.485468003595348E-2</v>
      </c>
    </row>
    <row r="51" spans="2:16" x14ac:dyDescent="0.2">
      <c r="C51" s="26" t="s">
        <v>60</v>
      </c>
    </row>
    <row r="52" spans="2:16" x14ac:dyDescent="0.2">
      <c r="C52" s="26" t="s">
        <v>39</v>
      </c>
    </row>
    <row r="53" spans="2:16" x14ac:dyDescent="0.2">
      <c r="C53" s="26" t="s">
        <v>40</v>
      </c>
    </row>
    <row r="56" spans="2:16" x14ac:dyDescent="0.2">
      <c r="B56" s="51" t="s">
        <v>41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8" spans="2:16" x14ac:dyDescent="0.2">
      <c r="C58" s="46" t="s">
        <v>42</v>
      </c>
      <c r="D58" s="40"/>
      <c r="E58" s="41"/>
      <c r="F58" s="47">
        <v>2013</v>
      </c>
      <c r="G58" s="47">
        <v>2014</v>
      </c>
      <c r="H58" s="47">
        <v>2015</v>
      </c>
      <c r="I58" s="47">
        <v>2016</v>
      </c>
      <c r="J58" s="47">
        <v>2017</v>
      </c>
      <c r="K58" s="47">
        <v>2018</v>
      </c>
      <c r="L58" s="47">
        <v>2019</v>
      </c>
      <c r="M58" s="47">
        <v>2020</v>
      </c>
      <c r="N58" s="47">
        <v>2021</v>
      </c>
    </row>
    <row r="59" spans="2:16" x14ac:dyDescent="0.2">
      <c r="C59" s="37" t="s">
        <v>43</v>
      </c>
      <c r="D59" s="38"/>
      <c r="E59" s="39"/>
      <c r="F59" s="42">
        <v>856413</v>
      </c>
      <c r="G59" s="42">
        <v>890833</v>
      </c>
      <c r="H59" s="42">
        <v>922907</v>
      </c>
      <c r="I59" s="42">
        <v>889851</v>
      </c>
      <c r="J59" s="42">
        <v>1002883</v>
      </c>
      <c r="K59" s="42">
        <v>1051142</v>
      </c>
      <c r="L59" s="42">
        <v>1100670</v>
      </c>
      <c r="M59" s="42">
        <v>1132429</v>
      </c>
      <c r="N59" s="42">
        <v>1175250</v>
      </c>
    </row>
    <row r="60" spans="2:16" x14ac:dyDescent="0.2">
      <c r="C60" s="37" t="s">
        <v>44</v>
      </c>
      <c r="D60" s="38"/>
      <c r="E60" s="39"/>
      <c r="F60" s="42">
        <v>478</v>
      </c>
      <c r="G60" s="42">
        <v>505</v>
      </c>
      <c r="H60" s="42">
        <v>500</v>
      </c>
      <c r="I60" s="42">
        <v>523</v>
      </c>
      <c r="J60" s="42">
        <v>620</v>
      </c>
      <c r="K60" s="42">
        <v>638</v>
      </c>
      <c r="L60" s="42">
        <v>313</v>
      </c>
      <c r="M60" s="42">
        <v>283</v>
      </c>
      <c r="N60" s="42">
        <v>167</v>
      </c>
    </row>
    <row r="61" spans="2:16" x14ac:dyDescent="0.2">
      <c r="C61" s="37" t="s">
        <v>45</v>
      </c>
      <c r="D61" s="38"/>
      <c r="E61" s="39"/>
      <c r="F61" s="42">
        <v>338668</v>
      </c>
      <c r="G61" s="42">
        <v>326946</v>
      </c>
      <c r="H61" s="42">
        <v>460960</v>
      </c>
      <c r="I61" s="42">
        <v>495046</v>
      </c>
      <c r="J61" s="42">
        <v>542451</v>
      </c>
      <c r="K61" s="42">
        <v>462330</v>
      </c>
      <c r="L61" s="42">
        <v>441922</v>
      </c>
      <c r="M61" s="42">
        <v>158650</v>
      </c>
      <c r="N61" s="42">
        <v>78453</v>
      </c>
    </row>
    <row r="62" spans="2:16" x14ac:dyDescent="0.2">
      <c r="C62" s="37" t="s">
        <v>46</v>
      </c>
      <c r="D62" s="38"/>
      <c r="E62" s="39"/>
      <c r="F62" s="42">
        <v>375660</v>
      </c>
      <c r="G62" s="42">
        <v>348438</v>
      </c>
      <c r="H62" s="42">
        <v>340567</v>
      </c>
      <c r="I62" s="42">
        <v>354039</v>
      </c>
      <c r="J62" s="42">
        <v>363955</v>
      </c>
      <c r="K62" s="42">
        <v>388422</v>
      </c>
      <c r="L62" s="42">
        <v>393148</v>
      </c>
      <c r="M62" s="42">
        <v>354261</v>
      </c>
      <c r="N62" s="42">
        <v>410356</v>
      </c>
    </row>
    <row r="63" spans="2:16" x14ac:dyDescent="0.2">
      <c r="C63" s="37" t="s">
        <v>47</v>
      </c>
      <c r="D63" s="38"/>
      <c r="E63" s="39"/>
      <c r="F63" s="42">
        <v>29734</v>
      </c>
      <c r="G63" s="42">
        <v>30554</v>
      </c>
      <c r="H63" s="42">
        <v>32182</v>
      </c>
      <c r="I63" s="42">
        <v>111524</v>
      </c>
      <c r="J63" s="42">
        <v>315453</v>
      </c>
      <c r="K63" s="42">
        <v>364012</v>
      </c>
      <c r="L63" s="42">
        <v>350349</v>
      </c>
      <c r="M63" s="42">
        <v>311621</v>
      </c>
      <c r="N63" s="42">
        <v>343013</v>
      </c>
    </row>
    <row r="64" spans="2:16" x14ac:dyDescent="0.2">
      <c r="C64" s="37" t="s">
        <v>48</v>
      </c>
      <c r="D64" s="38"/>
      <c r="E64" s="39"/>
      <c r="F64" s="42">
        <v>508927</v>
      </c>
      <c r="G64" s="42">
        <v>546288</v>
      </c>
      <c r="H64" s="42">
        <v>573966</v>
      </c>
      <c r="I64" s="42">
        <v>577252</v>
      </c>
      <c r="J64" s="42">
        <v>585953</v>
      </c>
      <c r="K64" s="42">
        <v>604808</v>
      </c>
      <c r="L64" s="42">
        <v>556390</v>
      </c>
      <c r="M64" s="42">
        <v>512635</v>
      </c>
      <c r="N64" s="42">
        <v>647701</v>
      </c>
    </row>
    <row r="65" spans="2:15" x14ac:dyDescent="0.2">
      <c r="C65" s="37" t="s">
        <v>49</v>
      </c>
      <c r="D65" s="38"/>
      <c r="E65" s="39"/>
      <c r="F65" s="42">
        <v>603682</v>
      </c>
      <c r="G65" s="42">
        <v>617783</v>
      </c>
      <c r="H65" s="42">
        <v>637989</v>
      </c>
      <c r="I65" s="42">
        <v>649798</v>
      </c>
      <c r="J65" s="42">
        <v>657566</v>
      </c>
      <c r="K65" s="42">
        <v>671724</v>
      </c>
      <c r="L65" s="42">
        <v>687786</v>
      </c>
      <c r="M65" s="42">
        <v>587524</v>
      </c>
      <c r="N65" s="42">
        <v>685827</v>
      </c>
    </row>
    <row r="66" spans="2:15" x14ac:dyDescent="0.2">
      <c r="C66" s="37" t="s">
        <v>50</v>
      </c>
      <c r="D66" s="38"/>
      <c r="E66" s="39"/>
      <c r="F66" s="42">
        <v>308643</v>
      </c>
      <c r="G66" s="42">
        <v>313478</v>
      </c>
      <c r="H66" s="42">
        <v>326835</v>
      </c>
      <c r="I66" s="42">
        <v>344388</v>
      </c>
      <c r="J66" s="42">
        <v>358749</v>
      </c>
      <c r="K66" s="42">
        <v>364181</v>
      </c>
      <c r="L66" s="42">
        <v>372444</v>
      </c>
      <c r="M66" s="42">
        <v>273010</v>
      </c>
      <c r="N66" s="42">
        <v>324535</v>
      </c>
    </row>
    <row r="67" spans="2:15" x14ac:dyDescent="0.2">
      <c r="C67" s="37" t="s">
        <v>51</v>
      </c>
      <c r="D67" s="38"/>
      <c r="E67" s="39"/>
      <c r="F67" s="42">
        <v>130662</v>
      </c>
      <c r="G67" s="42">
        <v>138144</v>
      </c>
      <c r="H67" s="42">
        <v>142213</v>
      </c>
      <c r="I67" s="42">
        <v>146041</v>
      </c>
      <c r="J67" s="42">
        <v>149577</v>
      </c>
      <c r="K67" s="42">
        <v>156641</v>
      </c>
      <c r="L67" s="42">
        <v>162635</v>
      </c>
      <c r="M67" s="42">
        <v>82502</v>
      </c>
      <c r="N67" s="42">
        <v>116846</v>
      </c>
    </row>
    <row r="68" spans="2:15" x14ac:dyDescent="0.2">
      <c r="C68" s="37" t="s">
        <v>52</v>
      </c>
      <c r="D68" s="38"/>
      <c r="E68" s="39"/>
      <c r="F68" s="42">
        <v>152151</v>
      </c>
      <c r="G68" s="42">
        <v>167582</v>
      </c>
      <c r="H68" s="42">
        <v>185311</v>
      </c>
      <c r="I68" s="42">
        <v>202087</v>
      </c>
      <c r="J68" s="42">
        <v>216955</v>
      </c>
      <c r="K68" s="42">
        <v>220337</v>
      </c>
      <c r="L68" s="42">
        <v>236468</v>
      </c>
      <c r="M68" s="42">
        <v>251403</v>
      </c>
      <c r="N68" s="42">
        <v>276249</v>
      </c>
    </row>
    <row r="69" spans="2:15" x14ac:dyDescent="0.2">
      <c r="C69" s="37" t="s">
        <v>53</v>
      </c>
      <c r="D69" s="38"/>
      <c r="E69" s="39"/>
      <c r="F69" s="42">
        <v>441263</v>
      </c>
      <c r="G69" s="42">
        <v>475890</v>
      </c>
      <c r="H69" s="42">
        <v>499898</v>
      </c>
      <c r="I69" s="42">
        <v>536964</v>
      </c>
      <c r="J69" s="42">
        <v>569318</v>
      </c>
      <c r="K69" s="42">
        <v>600651</v>
      </c>
      <c r="L69" s="42">
        <v>617354</v>
      </c>
      <c r="M69" s="42">
        <v>648937</v>
      </c>
      <c r="N69" s="42">
        <v>682436</v>
      </c>
    </row>
    <row r="70" spans="2:15" x14ac:dyDescent="0.2">
      <c r="C70" s="37" t="s">
        <v>54</v>
      </c>
      <c r="D70" s="38"/>
      <c r="E70" s="39"/>
      <c r="F70" s="42">
        <v>896447</v>
      </c>
      <c r="G70" s="42">
        <v>943346</v>
      </c>
      <c r="H70" s="42">
        <v>991655</v>
      </c>
      <c r="I70" s="42">
        <v>1037932</v>
      </c>
      <c r="J70" s="42">
        <v>1068691</v>
      </c>
      <c r="K70" s="42">
        <v>1125170</v>
      </c>
      <c r="L70" s="42">
        <v>1162005</v>
      </c>
      <c r="M70" s="42">
        <v>1100608</v>
      </c>
      <c r="N70" s="42">
        <v>1178050</v>
      </c>
    </row>
    <row r="71" spans="2:15" x14ac:dyDescent="0.2">
      <c r="C71" s="45" t="s">
        <v>55</v>
      </c>
      <c r="D71" s="43"/>
      <c r="E71" s="44"/>
      <c r="F71" s="49">
        <v>4642728</v>
      </c>
      <c r="G71" s="49">
        <v>4799787</v>
      </c>
      <c r="H71" s="49">
        <v>5114983</v>
      </c>
      <c r="I71" s="49">
        <v>5345445</v>
      </c>
      <c r="J71" s="49">
        <v>5832171</v>
      </c>
      <c r="K71" s="49">
        <v>6010056</v>
      </c>
      <c r="L71" s="49">
        <v>6081484</v>
      </c>
      <c r="M71" s="49">
        <v>5413863</v>
      </c>
      <c r="N71" s="49">
        <v>5918883</v>
      </c>
    </row>
    <row r="74" spans="2:15" x14ac:dyDescent="0.2">
      <c r="C74" s="26"/>
      <c r="D74" s="26"/>
      <c r="E74" s="26"/>
    </row>
    <row r="75" spans="2:15" ht="15" x14ac:dyDescent="0.25">
      <c r="B75" s="51" t="s">
        <v>56</v>
      </c>
      <c r="C75" s="35"/>
      <c r="D75" s="35"/>
      <c r="E75" s="35"/>
      <c r="F75" s="27"/>
      <c r="G75" s="30"/>
      <c r="H75" s="27"/>
      <c r="I75" s="27"/>
      <c r="J75" s="27"/>
      <c r="K75" s="27"/>
      <c r="L75" s="27"/>
      <c r="M75" s="27"/>
    </row>
    <row r="77" spans="2:15" x14ac:dyDescent="0.2">
      <c r="C77" s="46" t="s">
        <v>42</v>
      </c>
      <c r="D77" s="40"/>
      <c r="E77" s="41"/>
      <c r="F77" s="47">
        <v>2013</v>
      </c>
      <c r="G77" s="47">
        <v>2014</v>
      </c>
      <c r="H77" s="47">
        <v>2015</v>
      </c>
      <c r="I77" s="47">
        <v>2016</v>
      </c>
      <c r="J77" s="47">
        <v>2017</v>
      </c>
      <c r="K77" s="47">
        <v>2018</v>
      </c>
      <c r="L77" s="47">
        <v>2019</v>
      </c>
      <c r="M77" s="47">
        <v>2020</v>
      </c>
      <c r="N77" s="47">
        <v>2021</v>
      </c>
    </row>
    <row r="78" spans="2:15" x14ac:dyDescent="0.2">
      <c r="C78" s="37" t="s">
        <v>43</v>
      </c>
      <c r="D78" s="38"/>
      <c r="E78" s="39"/>
      <c r="F78" s="48">
        <f>F59/F$71*100</f>
        <v>18.44633155334536</v>
      </c>
      <c r="G78" s="48">
        <f t="shared" ref="G78:N78" si="4">G59/G$71*100</f>
        <v>18.559844426429756</v>
      </c>
      <c r="H78" s="48">
        <f t="shared" si="4"/>
        <v>18.043207572732893</v>
      </c>
      <c r="I78" s="48">
        <f t="shared" si="4"/>
        <v>16.646902175590618</v>
      </c>
      <c r="J78" s="48">
        <f t="shared" si="4"/>
        <v>17.195706367320163</v>
      </c>
      <c r="K78" s="48">
        <f t="shared" si="4"/>
        <v>17.48972056167197</v>
      </c>
      <c r="L78" s="48">
        <f t="shared" si="4"/>
        <v>18.09870748652796</v>
      </c>
      <c r="M78" s="48">
        <f t="shared" si="4"/>
        <v>20.9172082854701</v>
      </c>
      <c r="N78" s="36">
        <f t="shared" si="4"/>
        <v>19.855942413458756</v>
      </c>
      <c r="O78" s="26" t="s">
        <v>43</v>
      </c>
    </row>
    <row r="79" spans="2:15" x14ac:dyDescent="0.2">
      <c r="C79" s="37" t="s">
        <v>44</v>
      </c>
      <c r="D79" s="38"/>
      <c r="E79" s="39"/>
      <c r="F79" s="48">
        <f t="shared" ref="F79:N89" si="5">F60/F$71*100</f>
        <v>1.0295670993433171E-2</v>
      </c>
      <c r="G79" s="48">
        <f t="shared" si="5"/>
        <v>1.052130021603042E-2</v>
      </c>
      <c r="H79" s="48">
        <f t="shared" si="5"/>
        <v>9.7752035539512058E-3</v>
      </c>
      <c r="I79" s="48">
        <f t="shared" si="5"/>
        <v>9.7840310769262435E-3</v>
      </c>
      <c r="J79" s="48">
        <f t="shared" si="5"/>
        <v>1.0630689669421559E-2</v>
      </c>
      <c r="K79" s="48">
        <f t="shared" si="5"/>
        <v>1.0615541685468488E-2</v>
      </c>
      <c r="L79" s="48">
        <f t="shared" si="5"/>
        <v>5.1467700975617141E-3</v>
      </c>
      <c r="M79" s="48">
        <f t="shared" si="5"/>
        <v>5.2273210459887883E-3</v>
      </c>
      <c r="N79" s="36">
        <f t="shared" si="5"/>
        <v>2.8214783093364068E-3</v>
      </c>
      <c r="O79" s="26" t="s">
        <v>44</v>
      </c>
    </row>
    <row r="80" spans="2:15" x14ac:dyDescent="0.2">
      <c r="C80" s="37" t="s">
        <v>45</v>
      </c>
      <c r="D80" s="38"/>
      <c r="E80" s="39"/>
      <c r="F80" s="48">
        <f t="shared" si="5"/>
        <v>7.294590594150681</v>
      </c>
      <c r="G80" s="48">
        <f t="shared" si="5"/>
        <v>6.8116772681787756</v>
      </c>
      <c r="H80" s="48">
        <f t="shared" si="5"/>
        <v>9.0119556604586961</v>
      </c>
      <c r="I80" s="48">
        <f t="shared" si="5"/>
        <v>9.261081163495275</v>
      </c>
      <c r="J80" s="48">
        <f t="shared" si="5"/>
        <v>9.3010132933345062</v>
      </c>
      <c r="K80" s="48">
        <f t="shared" si="5"/>
        <v>7.6926071903489754</v>
      </c>
      <c r="L80" s="48">
        <f t="shared" si="5"/>
        <v>7.2666803036890339</v>
      </c>
      <c r="M80" s="48">
        <f t="shared" si="5"/>
        <v>2.9304398726011356</v>
      </c>
      <c r="N80" s="36">
        <f t="shared" si="5"/>
        <v>1.3254696874393361</v>
      </c>
      <c r="O80" s="26" t="s">
        <v>45</v>
      </c>
    </row>
    <row r="81" spans="3:15" x14ac:dyDescent="0.2">
      <c r="C81" s="37" t="s">
        <v>46</v>
      </c>
      <c r="D81" s="38"/>
      <c r="E81" s="39"/>
      <c r="F81" s="48">
        <f t="shared" si="5"/>
        <v>8.0913635259269974</v>
      </c>
      <c r="G81" s="48">
        <f t="shared" si="5"/>
        <v>7.2594471379667471</v>
      </c>
      <c r="H81" s="48">
        <f t="shared" si="5"/>
        <v>6.6582234975170005</v>
      </c>
      <c r="I81" s="48">
        <f t="shared" si="5"/>
        <v>6.6231903985542839</v>
      </c>
      <c r="J81" s="48">
        <f t="shared" si="5"/>
        <v>6.2404720300553596</v>
      </c>
      <c r="K81" s="48">
        <f t="shared" si="5"/>
        <v>6.4628682328417577</v>
      </c>
      <c r="L81" s="48">
        <f t="shared" si="5"/>
        <v>6.4646721096363979</v>
      </c>
      <c r="M81" s="48">
        <f t="shared" si="5"/>
        <v>6.5435900391273298</v>
      </c>
      <c r="N81" s="36">
        <f t="shared" si="5"/>
        <v>6.9329973239883271</v>
      </c>
      <c r="O81" s="26" t="s">
        <v>46</v>
      </c>
    </row>
    <row r="82" spans="3:15" x14ac:dyDescent="0.2">
      <c r="C82" s="37" t="s">
        <v>47</v>
      </c>
      <c r="D82" s="38"/>
      <c r="E82" s="39"/>
      <c r="F82" s="48">
        <f t="shared" si="5"/>
        <v>0.64044242953711694</v>
      </c>
      <c r="G82" s="48">
        <f t="shared" si="5"/>
        <v>0.6365699144566207</v>
      </c>
      <c r="H82" s="48">
        <f t="shared" si="5"/>
        <v>0.6291712015465154</v>
      </c>
      <c r="I82" s="48">
        <f t="shared" si="5"/>
        <v>2.0863370589352241</v>
      </c>
      <c r="J82" s="48">
        <f t="shared" si="5"/>
        <v>5.4088434649807082</v>
      </c>
      <c r="K82" s="48">
        <f t="shared" si="5"/>
        <v>6.0567156113021241</v>
      </c>
      <c r="L82" s="48">
        <f t="shared" si="5"/>
        <v>5.7609129613758743</v>
      </c>
      <c r="M82" s="48">
        <f t="shared" si="5"/>
        <v>5.755982373399549</v>
      </c>
      <c r="N82" s="36">
        <f t="shared" si="5"/>
        <v>5.7952319719784962</v>
      </c>
      <c r="O82" s="26" t="s">
        <v>47</v>
      </c>
    </row>
    <row r="83" spans="3:15" x14ac:dyDescent="0.2">
      <c r="C83" s="37" t="s">
        <v>48</v>
      </c>
      <c r="D83" s="38"/>
      <c r="E83" s="39"/>
      <c r="F83" s="48">
        <f t="shared" si="5"/>
        <v>10.96180952233256</v>
      </c>
      <c r="G83" s="48">
        <f t="shared" si="5"/>
        <v>11.381505054286784</v>
      </c>
      <c r="H83" s="48">
        <f t="shared" si="5"/>
        <v>11.221268966094316</v>
      </c>
      <c r="I83" s="48">
        <f t="shared" si="5"/>
        <v>10.798951256630646</v>
      </c>
      <c r="J83" s="48">
        <f t="shared" si="5"/>
        <v>10.046910490107372</v>
      </c>
      <c r="K83" s="48">
        <f t="shared" si="5"/>
        <v>10.063267297342987</v>
      </c>
      <c r="L83" s="48">
        <f t="shared" si="5"/>
        <v>9.1489182574516352</v>
      </c>
      <c r="M83" s="48">
        <f t="shared" si="5"/>
        <v>9.4689318883761935</v>
      </c>
      <c r="N83" s="36">
        <f t="shared" si="5"/>
        <v>10.942960014583832</v>
      </c>
      <c r="O83" s="26" t="s">
        <v>48</v>
      </c>
    </row>
    <row r="84" spans="3:15" x14ac:dyDescent="0.2">
      <c r="C84" s="37" t="s">
        <v>49</v>
      </c>
      <c r="D84" s="38"/>
      <c r="E84" s="39"/>
      <c r="F84" s="48">
        <f t="shared" si="5"/>
        <v>13.002743214765111</v>
      </c>
      <c r="G84" s="48">
        <f t="shared" si="5"/>
        <v>12.871050319524596</v>
      </c>
      <c r="H84" s="48">
        <f t="shared" si="5"/>
        <v>12.47294468036355</v>
      </c>
      <c r="I84" s="48">
        <f t="shared" si="5"/>
        <v>12.156106741347072</v>
      </c>
      <c r="J84" s="48">
        <f t="shared" si="5"/>
        <v>11.274806585746543</v>
      </c>
      <c r="K84" s="48">
        <f t="shared" si="5"/>
        <v>11.176667904591904</v>
      </c>
      <c r="L84" s="48">
        <f t="shared" si="5"/>
        <v>11.30950932371112</v>
      </c>
      <c r="M84" s="48">
        <f t="shared" si="5"/>
        <v>10.852214029058365</v>
      </c>
      <c r="N84" s="36">
        <f t="shared" si="5"/>
        <v>11.587101823097365</v>
      </c>
      <c r="O84" s="26" t="s">
        <v>49</v>
      </c>
    </row>
    <row r="85" spans="3:15" x14ac:dyDescent="0.2">
      <c r="C85" s="37" t="s">
        <v>50</v>
      </c>
      <c r="D85" s="38"/>
      <c r="E85" s="39"/>
      <c r="F85" s="48">
        <f t="shared" si="5"/>
        <v>6.6478802979627494</v>
      </c>
      <c r="G85" s="48">
        <f t="shared" si="5"/>
        <v>6.5310814834074931</v>
      </c>
      <c r="H85" s="48">
        <f t="shared" si="5"/>
        <v>6.3897573071112852</v>
      </c>
      <c r="I85" s="48">
        <f t="shared" si="5"/>
        <v>6.4426441577829356</v>
      </c>
      <c r="J85" s="48">
        <f t="shared" si="5"/>
        <v>6.1512085293795398</v>
      </c>
      <c r="K85" s="48">
        <f t="shared" si="5"/>
        <v>6.0595275651341689</v>
      </c>
      <c r="L85" s="48">
        <f t="shared" si="5"/>
        <v>6.1242288888698875</v>
      </c>
      <c r="M85" s="48">
        <f t="shared" si="5"/>
        <v>5.0427947659554739</v>
      </c>
      <c r="N85" s="36">
        <f t="shared" si="5"/>
        <v>5.4830446893442559</v>
      </c>
      <c r="O85" s="26" t="s">
        <v>50</v>
      </c>
    </row>
    <row r="86" spans="3:15" x14ac:dyDescent="0.2">
      <c r="C86" s="37" t="s">
        <v>51</v>
      </c>
      <c r="D86" s="38"/>
      <c r="E86" s="39"/>
      <c r="F86" s="48">
        <f t="shared" si="5"/>
        <v>2.8143367433974165</v>
      </c>
      <c r="G86" s="48">
        <f t="shared" si="5"/>
        <v>2.8781277169174384</v>
      </c>
      <c r="H86" s="48">
        <f t="shared" si="5"/>
        <v>2.7803220460361255</v>
      </c>
      <c r="I86" s="48">
        <f t="shared" si="5"/>
        <v>2.7320644024959568</v>
      </c>
      <c r="J86" s="48">
        <f t="shared" si="5"/>
        <v>2.5646881752952719</v>
      </c>
      <c r="K86" s="48">
        <f t="shared" si="5"/>
        <v>2.6063151491433691</v>
      </c>
      <c r="L86" s="48">
        <f t="shared" si="5"/>
        <v>2.674265031364055</v>
      </c>
      <c r="M86" s="48">
        <f t="shared" si="5"/>
        <v>1.5239026181490001</v>
      </c>
      <c r="N86" s="36">
        <f t="shared" si="5"/>
        <v>1.974122482231867</v>
      </c>
      <c r="O86" s="26" t="s">
        <v>51</v>
      </c>
    </row>
    <row r="87" spans="3:15" x14ac:dyDescent="0.2">
      <c r="C87" s="37" t="s">
        <v>52</v>
      </c>
      <c r="D87" s="38"/>
      <c r="E87" s="39"/>
      <c r="F87" s="48">
        <f t="shared" si="5"/>
        <v>3.2771896178281392</v>
      </c>
      <c r="G87" s="48">
        <f t="shared" si="5"/>
        <v>3.4914465996095245</v>
      </c>
      <c r="H87" s="48">
        <f t="shared" si="5"/>
        <v>3.6229054915725043</v>
      </c>
      <c r="I87" s="48">
        <f t="shared" si="5"/>
        <v>3.7805458666210203</v>
      </c>
      <c r="J87" s="48">
        <f t="shared" si="5"/>
        <v>3.7199698019828293</v>
      </c>
      <c r="K87" s="48">
        <f t="shared" si="5"/>
        <v>3.6661388845628062</v>
      </c>
      <c r="L87" s="48">
        <f t="shared" si="5"/>
        <v>3.8883272569655696</v>
      </c>
      <c r="M87" s="48">
        <f t="shared" si="5"/>
        <v>4.6436897276491846</v>
      </c>
      <c r="N87" s="36">
        <f t="shared" si="5"/>
        <v>4.6672488711130127</v>
      </c>
      <c r="O87" s="26" t="s">
        <v>52</v>
      </c>
    </row>
    <row r="88" spans="3:15" x14ac:dyDescent="0.2">
      <c r="C88" s="37" t="s">
        <v>53</v>
      </c>
      <c r="D88" s="38"/>
      <c r="E88" s="39"/>
      <c r="F88" s="48">
        <f t="shared" si="5"/>
        <v>9.5043905221240621</v>
      </c>
      <c r="G88" s="48">
        <f t="shared" si="5"/>
        <v>9.9148149699142909</v>
      </c>
      <c r="H88" s="48">
        <f t="shared" si="5"/>
        <v>9.7732094124261994</v>
      </c>
      <c r="I88" s="48">
        <f t="shared" si="5"/>
        <v>10.045262835928535</v>
      </c>
      <c r="J88" s="48">
        <f t="shared" si="5"/>
        <v>9.7616822277673272</v>
      </c>
      <c r="K88" s="48">
        <f t="shared" si="5"/>
        <v>9.994099888586728</v>
      </c>
      <c r="L88" s="48">
        <f t="shared" si="5"/>
        <v>10.151370948275124</v>
      </c>
      <c r="M88" s="48">
        <f t="shared" si="5"/>
        <v>11.986579638236137</v>
      </c>
      <c r="N88" s="36">
        <f t="shared" si="5"/>
        <v>11.529810607846109</v>
      </c>
      <c r="O88" s="26" t="s">
        <v>53</v>
      </c>
    </row>
    <row r="89" spans="3:15" x14ac:dyDescent="0.2">
      <c r="C89" s="37" t="s">
        <v>54</v>
      </c>
      <c r="D89" s="38"/>
      <c r="E89" s="39"/>
      <c r="F89" s="48">
        <f t="shared" si="5"/>
        <v>19.308626307636374</v>
      </c>
      <c r="G89" s="48">
        <f t="shared" si="5"/>
        <v>19.653913809091943</v>
      </c>
      <c r="H89" s="48">
        <f t="shared" si="5"/>
        <v>19.387258960586966</v>
      </c>
      <c r="I89" s="48">
        <f t="shared" si="5"/>
        <v>19.417129911541508</v>
      </c>
      <c r="J89" s="48">
        <f t="shared" si="5"/>
        <v>18.32406834436096</v>
      </c>
      <c r="K89" s="48">
        <f t="shared" si="5"/>
        <v>18.72145617278774</v>
      </c>
      <c r="L89" s="48">
        <f t="shared" si="5"/>
        <v>19.107260662035781</v>
      </c>
      <c r="M89" s="48">
        <f t="shared" si="5"/>
        <v>20.329439440931548</v>
      </c>
      <c r="N89" s="36">
        <f t="shared" si="5"/>
        <v>19.903248636609305</v>
      </c>
    </row>
    <row r="90" spans="3:15" x14ac:dyDescent="0.2">
      <c r="C90" s="45" t="s">
        <v>55</v>
      </c>
      <c r="D90" s="43"/>
      <c r="E90" s="44"/>
      <c r="F90" s="50">
        <f>SUM(F78:F89)</f>
        <v>100.00000000000001</v>
      </c>
      <c r="G90" s="50">
        <f t="shared" ref="G90:N90" si="6">SUM(G78:G89)</f>
        <v>99.999999999999986</v>
      </c>
      <c r="H90" s="50">
        <f t="shared" si="6"/>
        <v>99.999999999999986</v>
      </c>
      <c r="I90" s="50">
        <f t="shared" si="6"/>
        <v>100</v>
      </c>
      <c r="J90" s="50">
        <f t="shared" si="6"/>
        <v>100</v>
      </c>
      <c r="K90" s="50">
        <f t="shared" si="6"/>
        <v>100.00000000000001</v>
      </c>
      <c r="L90" s="50">
        <f t="shared" si="6"/>
        <v>100</v>
      </c>
      <c r="M90" s="50">
        <f t="shared" si="6"/>
        <v>100</v>
      </c>
      <c r="N90" s="50">
        <f t="shared" si="6"/>
        <v>100</v>
      </c>
    </row>
  </sheetData>
  <mergeCells count="1">
    <mergeCell ref="B2:P3"/>
  </mergeCells>
  <conditionalFormatting sqref="N78:N8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{5FF51417-2824-4BC2-A4CE-5F2AB359C79E}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F51417-2824-4BC2-A4CE-5F2AB359C79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N78:N89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40" zoomScale="85" zoomScaleNormal="85" workbookViewId="0">
      <selection activeCell="O83" sqref="O83"/>
    </sheetView>
  </sheetViews>
  <sheetFormatPr baseColWidth="10" defaultColWidth="0" defaultRowHeight="12" x14ac:dyDescent="0.2"/>
  <cols>
    <col min="1" max="1" width="11.7109375" style="23" customWidth="1"/>
    <col min="2" max="5" width="11.28515625" style="23" customWidth="1"/>
    <col min="6" max="6" width="12.42578125" style="23" customWidth="1"/>
    <col min="7" max="7" width="14.140625" style="23" customWidth="1"/>
    <col min="8" max="8" width="11.5703125" style="23" bestFit="1" customWidth="1"/>
    <col min="9" max="9" width="14.140625" style="23" customWidth="1"/>
    <col min="10" max="10" width="12.85546875" style="23" customWidth="1"/>
    <col min="11" max="11" width="15.42578125" style="23" customWidth="1"/>
    <col min="12" max="12" width="12.85546875" style="23" customWidth="1"/>
    <col min="13" max="13" width="12.42578125" style="23" customWidth="1"/>
    <col min="14" max="14" width="12.85546875" style="23" customWidth="1"/>
    <col min="15" max="16" width="11.2851562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4" t="s">
        <v>65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2:16" x14ac:dyDescent="0.2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35" t="s">
        <v>58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x14ac:dyDescent="0.2">
      <c r="F8" s="26" t="s">
        <v>15</v>
      </c>
      <c r="J8" s="26"/>
    </row>
    <row r="9" spans="2:16" x14ac:dyDescent="0.2">
      <c r="G9" s="26"/>
    </row>
    <row r="10" spans="2:16" x14ac:dyDescent="0.2">
      <c r="C10" s="34" t="s">
        <v>16</v>
      </c>
      <c r="D10" s="34" t="s">
        <v>17</v>
      </c>
      <c r="E10" s="34" t="s">
        <v>18</v>
      </c>
      <c r="F10" s="34" t="s">
        <v>19</v>
      </c>
      <c r="G10" s="34" t="s">
        <v>20</v>
      </c>
      <c r="H10" s="34" t="s">
        <v>21</v>
      </c>
      <c r="I10" s="34" t="s">
        <v>22</v>
      </c>
    </row>
    <row r="11" spans="2:16" x14ac:dyDescent="0.2">
      <c r="C11" s="32">
        <v>2013</v>
      </c>
      <c r="D11" s="32" t="s">
        <v>23</v>
      </c>
      <c r="E11" s="29">
        <v>41363</v>
      </c>
      <c r="F11" s="36">
        <v>154.69999999999999</v>
      </c>
      <c r="G11" s="33"/>
      <c r="H11" s="33"/>
      <c r="I11" s="33"/>
    </row>
    <row r="12" spans="2:16" x14ac:dyDescent="0.2">
      <c r="C12" s="32">
        <v>2013</v>
      </c>
      <c r="D12" s="32" t="s">
        <v>24</v>
      </c>
      <c r="E12" s="29">
        <v>41453</v>
      </c>
      <c r="F12" s="36">
        <v>167.6</v>
      </c>
      <c r="G12" s="32"/>
      <c r="H12" s="32"/>
      <c r="I12" s="32"/>
    </row>
    <row r="13" spans="2:16" x14ac:dyDescent="0.2">
      <c r="C13" s="32">
        <v>2013</v>
      </c>
      <c r="D13" s="32" t="s">
        <v>25</v>
      </c>
      <c r="E13" s="29">
        <v>41543</v>
      </c>
      <c r="F13" s="36">
        <v>161.69999999999999</v>
      </c>
      <c r="G13" s="32"/>
      <c r="H13" s="32"/>
      <c r="I13" s="32"/>
    </row>
    <row r="14" spans="2:16" x14ac:dyDescent="0.2">
      <c r="C14" s="32">
        <v>2013</v>
      </c>
      <c r="D14" s="32" t="s">
        <v>27</v>
      </c>
      <c r="E14" s="29">
        <v>41633</v>
      </c>
      <c r="F14" s="36">
        <v>170.7</v>
      </c>
      <c r="G14" s="32"/>
      <c r="H14" s="36">
        <f>+SUM(F11:F14)</f>
        <v>654.69999999999993</v>
      </c>
      <c r="I14" s="32"/>
    </row>
    <row r="15" spans="2:16" x14ac:dyDescent="0.2">
      <c r="C15" s="32">
        <v>2014</v>
      </c>
      <c r="D15" s="32" t="s">
        <v>23</v>
      </c>
      <c r="E15" s="29">
        <v>41723</v>
      </c>
      <c r="F15" s="36">
        <v>161.80000000000001</v>
      </c>
      <c r="G15" s="53">
        <f>+F15/F11-1</f>
        <v>4.5895281189398895E-2</v>
      </c>
      <c r="H15" s="36">
        <f t="shared" ref="H15:H50" si="0">+SUM(F12:F15)</f>
        <v>661.8</v>
      </c>
      <c r="I15" s="32"/>
    </row>
    <row r="16" spans="2:16" x14ac:dyDescent="0.2">
      <c r="C16" s="32">
        <v>2014</v>
      </c>
      <c r="D16" s="32" t="s">
        <v>24</v>
      </c>
      <c r="E16" s="29">
        <v>41813</v>
      </c>
      <c r="F16" s="36">
        <v>173.3</v>
      </c>
      <c r="G16" s="53">
        <f t="shared" ref="G16:G43" si="1">+F16/F12-1</f>
        <v>3.4009546539379487E-2</v>
      </c>
      <c r="H16" s="36">
        <f t="shared" si="0"/>
        <v>667.5</v>
      </c>
      <c r="I16" s="32"/>
    </row>
    <row r="17" spans="3:9" x14ac:dyDescent="0.2">
      <c r="C17" s="32">
        <v>2014</v>
      </c>
      <c r="D17" s="32" t="s">
        <v>25</v>
      </c>
      <c r="E17" s="29">
        <v>41903</v>
      </c>
      <c r="F17" s="36">
        <v>167.3</v>
      </c>
      <c r="G17" s="53">
        <f t="shared" si="1"/>
        <v>3.4632034632034792E-2</v>
      </c>
      <c r="H17" s="36">
        <f t="shared" si="0"/>
        <v>673.1</v>
      </c>
      <c r="I17" s="32"/>
    </row>
    <row r="18" spans="3:9" x14ac:dyDescent="0.2">
      <c r="C18" s="32">
        <v>2014</v>
      </c>
      <c r="D18" s="32" t="s">
        <v>27</v>
      </c>
      <c r="E18" s="29">
        <v>41993</v>
      </c>
      <c r="F18" s="36">
        <v>171.2</v>
      </c>
      <c r="G18" s="53">
        <f t="shared" si="1"/>
        <v>2.9291154071471315E-3</v>
      </c>
      <c r="H18" s="36">
        <f t="shared" si="0"/>
        <v>673.6</v>
      </c>
      <c r="I18" s="54">
        <f>+H18/H14-1</f>
        <v>2.8868183901023414E-2</v>
      </c>
    </row>
    <row r="19" spans="3:9" x14ac:dyDescent="0.2">
      <c r="C19" s="32">
        <v>2015</v>
      </c>
      <c r="D19" s="32" t="s">
        <v>23</v>
      </c>
      <c r="E19" s="29">
        <v>42083</v>
      </c>
      <c r="F19" s="36">
        <v>169.8</v>
      </c>
      <c r="G19" s="53">
        <f t="shared" si="1"/>
        <v>4.9443757725587067E-2</v>
      </c>
      <c r="H19" s="36">
        <f t="shared" si="0"/>
        <v>681.6</v>
      </c>
      <c r="I19" s="54">
        <f t="shared" ref="I19:I50" si="2">+H19/H15-1</f>
        <v>2.9918404351767958E-2</v>
      </c>
    </row>
    <row r="20" spans="3:9" x14ac:dyDescent="0.2">
      <c r="C20" s="32">
        <v>2015</v>
      </c>
      <c r="D20" s="32" t="s">
        <v>24</v>
      </c>
      <c r="E20" s="29">
        <v>42173</v>
      </c>
      <c r="F20" s="36">
        <v>175.4</v>
      </c>
      <c r="G20" s="53">
        <f t="shared" si="1"/>
        <v>1.2117714945181657E-2</v>
      </c>
      <c r="H20" s="36">
        <f t="shared" si="0"/>
        <v>683.7</v>
      </c>
      <c r="I20" s="54">
        <f t="shared" si="2"/>
        <v>2.4269662921348356E-2</v>
      </c>
    </row>
    <row r="21" spans="3:9" x14ac:dyDescent="0.2">
      <c r="C21" s="32">
        <v>2015</v>
      </c>
      <c r="D21" s="32" t="s">
        <v>25</v>
      </c>
      <c r="E21" s="29">
        <v>42263</v>
      </c>
      <c r="F21" s="36">
        <v>169.3</v>
      </c>
      <c r="G21" s="53">
        <f t="shared" si="1"/>
        <v>1.1954572624028659E-2</v>
      </c>
      <c r="H21" s="36">
        <f t="shared" si="0"/>
        <v>685.7</v>
      </c>
      <c r="I21" s="54">
        <f t="shared" si="2"/>
        <v>1.8719358193433511E-2</v>
      </c>
    </row>
    <row r="22" spans="3:9" x14ac:dyDescent="0.2">
      <c r="C22" s="32">
        <v>2015</v>
      </c>
      <c r="D22" s="32" t="s">
        <v>27</v>
      </c>
      <c r="E22" s="29">
        <v>42353</v>
      </c>
      <c r="F22" s="36">
        <v>181.2</v>
      </c>
      <c r="G22" s="53">
        <f t="shared" si="1"/>
        <v>5.8411214953270951E-2</v>
      </c>
      <c r="H22" s="36">
        <f t="shared" si="0"/>
        <v>695.7</v>
      </c>
      <c r="I22" s="54">
        <f t="shared" si="2"/>
        <v>3.2808788598574834E-2</v>
      </c>
    </row>
    <row r="23" spans="3:9" x14ac:dyDescent="0.2">
      <c r="C23" s="32">
        <v>2016</v>
      </c>
      <c r="D23" s="32" t="s">
        <v>23</v>
      </c>
      <c r="E23" s="29">
        <v>42443</v>
      </c>
      <c r="F23" s="36">
        <v>168</v>
      </c>
      <c r="G23" s="53">
        <f t="shared" si="1"/>
        <v>-1.0600706713780994E-2</v>
      </c>
      <c r="H23" s="36">
        <f t="shared" si="0"/>
        <v>693.90000000000009</v>
      </c>
      <c r="I23" s="54">
        <f t="shared" si="2"/>
        <v>1.804577464788748E-2</v>
      </c>
    </row>
    <row r="24" spans="3:9" x14ac:dyDescent="0.2">
      <c r="C24" s="32">
        <v>2016</v>
      </c>
      <c r="D24" s="32" t="s">
        <v>24</v>
      </c>
      <c r="E24" s="29">
        <v>42533</v>
      </c>
      <c r="F24" s="36">
        <v>171.8</v>
      </c>
      <c r="G24" s="53">
        <f t="shared" si="1"/>
        <v>-2.0524515393386511E-2</v>
      </c>
      <c r="H24" s="36">
        <f t="shared" si="0"/>
        <v>690.3</v>
      </c>
      <c r="I24" s="54">
        <f t="shared" si="2"/>
        <v>9.6533567354102345E-3</v>
      </c>
    </row>
    <row r="25" spans="3:9" x14ac:dyDescent="0.2">
      <c r="C25" s="32">
        <v>2016</v>
      </c>
      <c r="D25" s="32" t="s">
        <v>25</v>
      </c>
      <c r="E25" s="29">
        <v>42623</v>
      </c>
      <c r="F25" s="36">
        <v>177.9</v>
      </c>
      <c r="G25" s="53">
        <f t="shared" si="1"/>
        <v>5.0797401063201297E-2</v>
      </c>
      <c r="H25" s="36">
        <f t="shared" si="0"/>
        <v>698.9</v>
      </c>
      <c r="I25" s="54">
        <f t="shared" si="2"/>
        <v>1.9250401050021848E-2</v>
      </c>
    </row>
    <row r="26" spans="3:9" x14ac:dyDescent="0.2">
      <c r="C26" s="32">
        <v>2016</v>
      </c>
      <c r="D26" s="32" t="s">
        <v>27</v>
      </c>
      <c r="E26" s="29">
        <v>42713</v>
      </c>
      <c r="F26" s="36">
        <v>179.4</v>
      </c>
      <c r="G26" s="53">
        <f t="shared" si="1"/>
        <v>-9.9337748344370258E-3</v>
      </c>
      <c r="H26" s="36">
        <f t="shared" si="0"/>
        <v>697.1</v>
      </c>
      <c r="I26" s="54">
        <f t="shared" si="2"/>
        <v>2.0123616501366293E-3</v>
      </c>
    </row>
    <row r="27" spans="3:9" x14ac:dyDescent="0.2">
      <c r="C27" s="32">
        <v>2017</v>
      </c>
      <c r="D27" s="32" t="s">
        <v>23</v>
      </c>
      <c r="E27" s="29">
        <v>42803</v>
      </c>
      <c r="F27" s="36">
        <v>176.8</v>
      </c>
      <c r="G27" s="53">
        <f t="shared" si="1"/>
        <v>5.2380952380952417E-2</v>
      </c>
      <c r="H27" s="36">
        <f t="shared" si="0"/>
        <v>705.90000000000009</v>
      </c>
      <c r="I27" s="54">
        <f t="shared" si="2"/>
        <v>1.7293558149589217E-2</v>
      </c>
    </row>
    <row r="28" spans="3:9" x14ac:dyDescent="0.2">
      <c r="C28" s="32">
        <v>2017</v>
      </c>
      <c r="D28" s="32" t="s">
        <v>24</v>
      </c>
      <c r="E28" s="29">
        <v>42893</v>
      </c>
      <c r="F28" s="36">
        <v>187.7</v>
      </c>
      <c r="G28" s="53">
        <f t="shared" si="1"/>
        <v>9.2549476135040498E-2</v>
      </c>
      <c r="H28" s="36">
        <f t="shared" si="0"/>
        <v>721.8</v>
      </c>
      <c r="I28" s="54">
        <f t="shared" si="2"/>
        <v>4.5632333767926969E-2</v>
      </c>
    </row>
    <row r="29" spans="3:9" x14ac:dyDescent="0.2">
      <c r="C29" s="32">
        <v>2017</v>
      </c>
      <c r="D29" s="32" t="s">
        <v>25</v>
      </c>
      <c r="E29" s="29">
        <v>42983</v>
      </c>
      <c r="F29" s="36">
        <v>183.5</v>
      </c>
      <c r="G29" s="53">
        <f t="shared" si="1"/>
        <v>3.1478358628442837E-2</v>
      </c>
      <c r="H29" s="36">
        <f t="shared" si="0"/>
        <v>727.40000000000009</v>
      </c>
      <c r="I29" s="54">
        <f t="shared" si="2"/>
        <v>4.0778366003720201E-2</v>
      </c>
    </row>
    <row r="30" spans="3:9" x14ac:dyDescent="0.2">
      <c r="C30" s="32">
        <v>2017</v>
      </c>
      <c r="D30" s="32" t="s">
        <v>27</v>
      </c>
      <c r="E30" s="29">
        <v>43073</v>
      </c>
      <c r="F30" s="36">
        <v>189.1</v>
      </c>
      <c r="G30" s="53">
        <f t="shared" si="1"/>
        <v>5.4069119286510592E-2</v>
      </c>
      <c r="H30" s="36">
        <f t="shared" si="0"/>
        <v>737.1</v>
      </c>
      <c r="I30" s="54">
        <f t="shared" si="2"/>
        <v>5.738057667479568E-2</v>
      </c>
    </row>
    <row r="31" spans="3:9" x14ac:dyDescent="0.2">
      <c r="C31" s="32">
        <v>2018</v>
      </c>
      <c r="D31" s="32" t="s">
        <v>23</v>
      </c>
      <c r="E31" s="29">
        <v>43189</v>
      </c>
      <c r="F31" s="36">
        <v>184.5</v>
      </c>
      <c r="G31" s="53">
        <f t="shared" si="1"/>
        <v>4.3552036199094868E-2</v>
      </c>
      <c r="H31" s="36">
        <f t="shared" si="0"/>
        <v>744.8</v>
      </c>
      <c r="I31" s="54">
        <f t="shared" si="2"/>
        <v>5.5106955659441681E-2</v>
      </c>
    </row>
    <row r="32" spans="3:9" x14ac:dyDescent="0.2">
      <c r="C32" s="32">
        <v>2018</v>
      </c>
      <c r="D32" s="32" t="s">
        <v>24</v>
      </c>
      <c r="E32" s="29">
        <v>43279</v>
      </c>
      <c r="F32" s="36">
        <v>193.7</v>
      </c>
      <c r="G32" s="53">
        <f t="shared" si="1"/>
        <v>3.1965903036760723E-2</v>
      </c>
      <c r="H32" s="36">
        <f t="shared" si="0"/>
        <v>750.8</v>
      </c>
      <c r="I32" s="54">
        <f t="shared" si="2"/>
        <v>4.0177334441673596E-2</v>
      </c>
    </row>
    <row r="33" spans="3:9" x14ac:dyDescent="0.2">
      <c r="C33" s="32">
        <v>2018</v>
      </c>
      <c r="D33" s="32" t="s">
        <v>25</v>
      </c>
      <c r="E33" s="29">
        <v>43369</v>
      </c>
      <c r="F33" s="36">
        <v>191.9</v>
      </c>
      <c r="G33" s="53">
        <f t="shared" si="1"/>
        <v>4.5776566757493198E-2</v>
      </c>
      <c r="H33" s="36">
        <f t="shared" si="0"/>
        <v>759.19999999999993</v>
      </c>
      <c r="I33" s="54">
        <f t="shared" si="2"/>
        <v>4.3717349463843647E-2</v>
      </c>
    </row>
    <row r="34" spans="3:9" x14ac:dyDescent="0.2">
      <c r="C34" s="32">
        <v>2018</v>
      </c>
      <c r="D34" s="32" t="s">
        <v>27</v>
      </c>
      <c r="E34" s="29">
        <v>43459</v>
      </c>
      <c r="F34" s="36">
        <v>203</v>
      </c>
      <c r="G34" s="53">
        <f t="shared" si="1"/>
        <v>7.3506081438392323E-2</v>
      </c>
      <c r="H34" s="36">
        <f t="shared" si="0"/>
        <v>773.1</v>
      </c>
      <c r="I34" s="54">
        <f t="shared" si="2"/>
        <v>4.8840048840048889E-2</v>
      </c>
    </row>
    <row r="35" spans="3:9" x14ac:dyDescent="0.2">
      <c r="C35" s="32">
        <v>2019</v>
      </c>
      <c r="D35" s="32" t="s">
        <v>23</v>
      </c>
      <c r="E35" s="29">
        <v>43549</v>
      </c>
      <c r="F35" s="36">
        <v>189.5</v>
      </c>
      <c r="G35" s="53">
        <f t="shared" si="1"/>
        <v>2.7100271002709952E-2</v>
      </c>
      <c r="H35" s="36">
        <f t="shared" si="0"/>
        <v>778.1</v>
      </c>
      <c r="I35" s="54">
        <f t="shared" si="2"/>
        <v>4.4709989258861604E-2</v>
      </c>
    </row>
    <row r="36" spans="3:9" x14ac:dyDescent="0.2">
      <c r="C36" s="32">
        <v>2019</v>
      </c>
      <c r="D36" s="32" t="s">
        <v>24</v>
      </c>
      <c r="E36" s="29">
        <v>43639</v>
      </c>
      <c r="F36" s="36">
        <v>201.5</v>
      </c>
      <c r="G36" s="53">
        <f t="shared" si="1"/>
        <v>4.026845637583909E-2</v>
      </c>
      <c r="H36" s="36">
        <f t="shared" si="0"/>
        <v>785.9</v>
      </c>
      <c r="I36" s="54">
        <f t="shared" si="2"/>
        <v>4.6750133191262755E-2</v>
      </c>
    </row>
    <row r="37" spans="3:9" x14ac:dyDescent="0.2">
      <c r="C37" s="32">
        <v>2019</v>
      </c>
      <c r="D37" s="32" t="s">
        <v>25</v>
      </c>
      <c r="E37" s="29">
        <v>43729</v>
      </c>
      <c r="F37" s="36">
        <v>201.4</v>
      </c>
      <c r="G37" s="53">
        <f t="shared" si="1"/>
        <v>4.9504950495049549E-2</v>
      </c>
      <c r="H37" s="36">
        <f t="shared" si="0"/>
        <v>795.4</v>
      </c>
      <c r="I37" s="54">
        <f t="shared" si="2"/>
        <v>4.7681770284510039E-2</v>
      </c>
    </row>
    <row r="38" spans="3:9" x14ac:dyDescent="0.2">
      <c r="C38" s="32">
        <v>2019</v>
      </c>
      <c r="D38" s="32" t="s">
        <v>27</v>
      </c>
      <c r="E38" s="29">
        <v>43819</v>
      </c>
      <c r="F38" s="36">
        <v>210.7</v>
      </c>
      <c r="G38" s="53">
        <f t="shared" si="1"/>
        <v>3.7931034482758585E-2</v>
      </c>
      <c r="H38" s="36">
        <f t="shared" si="0"/>
        <v>803.09999999999991</v>
      </c>
      <c r="I38" s="54">
        <f t="shared" si="2"/>
        <v>3.8804811796662619E-2</v>
      </c>
    </row>
    <row r="39" spans="3:9" x14ac:dyDescent="0.2">
      <c r="C39" s="32">
        <v>2020</v>
      </c>
      <c r="D39" s="32" t="s">
        <v>23</v>
      </c>
      <c r="E39" s="29">
        <v>43909</v>
      </c>
      <c r="F39" s="36">
        <v>178.5</v>
      </c>
      <c r="G39" s="53">
        <f t="shared" si="1"/>
        <v>-5.8047493403693973E-2</v>
      </c>
      <c r="H39" s="36">
        <f t="shared" si="0"/>
        <v>792.09999999999991</v>
      </c>
      <c r="I39" s="54">
        <f t="shared" si="2"/>
        <v>1.7992545945251015E-2</v>
      </c>
    </row>
    <row r="40" spans="3:9" x14ac:dyDescent="0.2">
      <c r="C40" s="32">
        <v>2020</v>
      </c>
      <c r="D40" s="32" t="s">
        <v>24</v>
      </c>
      <c r="E40" s="29">
        <v>43999</v>
      </c>
      <c r="F40" s="36">
        <v>128.80000000000001</v>
      </c>
      <c r="G40" s="53">
        <f t="shared" si="1"/>
        <v>-0.3607940446650123</v>
      </c>
      <c r="H40" s="36">
        <f t="shared" si="0"/>
        <v>719.40000000000009</v>
      </c>
      <c r="I40" s="54">
        <f t="shared" si="2"/>
        <v>-8.4616363405013217E-2</v>
      </c>
    </row>
    <row r="41" spans="3:9" x14ac:dyDescent="0.2">
      <c r="C41" s="32">
        <v>2020</v>
      </c>
      <c r="D41" s="32" t="s">
        <v>25</v>
      </c>
      <c r="E41" s="29">
        <v>44089</v>
      </c>
      <c r="F41" s="36">
        <v>187.1</v>
      </c>
      <c r="G41" s="53">
        <f t="shared" si="1"/>
        <v>-7.1002979145978196E-2</v>
      </c>
      <c r="H41" s="36">
        <f t="shared" si="0"/>
        <v>705.1</v>
      </c>
      <c r="I41" s="54">
        <f t="shared" si="2"/>
        <v>-0.11352778476238368</v>
      </c>
    </row>
    <row r="42" spans="3:9" x14ac:dyDescent="0.2">
      <c r="C42" s="32">
        <v>2020</v>
      </c>
      <c r="D42" s="32" t="s">
        <v>27</v>
      </c>
      <c r="E42" s="29">
        <v>44179</v>
      </c>
      <c r="F42" s="36">
        <v>215.9</v>
      </c>
      <c r="G42" s="53">
        <f t="shared" si="1"/>
        <v>2.4679639297579659E-2</v>
      </c>
      <c r="H42" s="36">
        <f t="shared" si="0"/>
        <v>710.3</v>
      </c>
      <c r="I42" s="54">
        <f t="shared" si="2"/>
        <v>-0.11555223508903001</v>
      </c>
    </row>
    <row r="43" spans="3:9" x14ac:dyDescent="0.2">
      <c r="C43" s="32">
        <v>2021</v>
      </c>
      <c r="D43" s="32" t="s">
        <v>23</v>
      </c>
      <c r="E43" s="29">
        <v>44269</v>
      </c>
      <c r="F43" s="36">
        <v>204.4</v>
      </c>
      <c r="G43" s="53">
        <f t="shared" si="1"/>
        <v>0.1450980392156862</v>
      </c>
      <c r="H43" s="36">
        <f t="shared" si="0"/>
        <v>736.19999999999993</v>
      </c>
      <c r="I43" s="54">
        <f t="shared" si="2"/>
        <v>-7.0571897487690882E-2</v>
      </c>
    </row>
    <row r="44" spans="3:9" x14ac:dyDescent="0.2">
      <c r="C44" s="32">
        <v>2021</v>
      </c>
      <c r="D44" s="32" t="s">
        <v>24</v>
      </c>
      <c r="E44" s="29">
        <v>44359</v>
      </c>
      <c r="F44" s="36">
        <v>209.4</v>
      </c>
      <c r="G44" s="53">
        <f>+F44/F40-1</f>
        <v>0.62577639751552794</v>
      </c>
      <c r="H44" s="36">
        <f t="shared" si="0"/>
        <v>816.8</v>
      </c>
      <c r="I44" s="54">
        <f t="shared" si="2"/>
        <v>0.13539060328051122</v>
      </c>
    </row>
    <row r="45" spans="3:9" x14ac:dyDescent="0.2">
      <c r="C45" s="32">
        <v>2021</v>
      </c>
      <c r="D45" s="32" t="s">
        <v>25</v>
      </c>
      <c r="E45" s="29">
        <v>44449</v>
      </c>
      <c r="F45" s="36">
        <v>233.3</v>
      </c>
      <c r="G45" s="53">
        <f>+F45/F41-1</f>
        <v>0.24692677712453248</v>
      </c>
      <c r="H45" s="36">
        <f t="shared" si="0"/>
        <v>863</v>
      </c>
      <c r="I45" s="54">
        <f t="shared" si="2"/>
        <v>0.22393986668557653</v>
      </c>
    </row>
    <row r="46" spans="3:9" x14ac:dyDescent="0.2">
      <c r="C46" s="32">
        <v>2021</v>
      </c>
      <c r="D46" s="32" t="s">
        <v>27</v>
      </c>
      <c r="E46" s="29">
        <v>44539</v>
      </c>
      <c r="F46" s="36">
        <v>244.1</v>
      </c>
      <c r="G46" s="53">
        <f t="shared" ref="G46:G49" si="3">+F46/F42-1</f>
        <v>0.13061602593793409</v>
      </c>
      <c r="H46" s="36">
        <f t="shared" si="0"/>
        <v>891.2</v>
      </c>
      <c r="I46" s="54">
        <f t="shared" si="2"/>
        <v>0.25468112065324533</v>
      </c>
    </row>
    <row r="47" spans="3:9" x14ac:dyDescent="0.2">
      <c r="C47" s="32">
        <v>2022</v>
      </c>
      <c r="D47" s="32" t="s">
        <v>23</v>
      </c>
      <c r="E47" s="29">
        <v>44629</v>
      </c>
      <c r="F47" s="36">
        <v>223.9</v>
      </c>
      <c r="G47" s="53">
        <f t="shared" si="3"/>
        <v>9.5401174168297409E-2</v>
      </c>
      <c r="H47" s="36">
        <f t="shared" si="0"/>
        <v>910.7</v>
      </c>
      <c r="I47" s="54">
        <f t="shared" si="2"/>
        <v>0.2370279815267593</v>
      </c>
    </row>
    <row r="48" spans="3:9" x14ac:dyDescent="0.2">
      <c r="C48" s="32">
        <v>2022</v>
      </c>
      <c r="D48" s="32" t="s">
        <v>24</v>
      </c>
      <c r="E48" s="29">
        <v>44719</v>
      </c>
      <c r="F48" s="36">
        <v>234.4</v>
      </c>
      <c r="G48" s="53">
        <f t="shared" si="3"/>
        <v>0.11938872970391601</v>
      </c>
      <c r="H48" s="36">
        <f t="shared" si="0"/>
        <v>935.69999999999993</v>
      </c>
      <c r="I48" s="54">
        <f t="shared" si="2"/>
        <v>0.14556807051909892</v>
      </c>
    </row>
    <row r="49" spans="2:16" x14ac:dyDescent="0.2">
      <c r="C49" s="32">
        <v>2022</v>
      </c>
      <c r="D49" s="32" t="s">
        <v>25</v>
      </c>
      <c r="E49" s="29">
        <v>44809</v>
      </c>
      <c r="F49" s="36">
        <v>226.2</v>
      </c>
      <c r="G49" s="53">
        <f t="shared" si="3"/>
        <v>-3.0432918988427038E-2</v>
      </c>
      <c r="H49" s="36">
        <f t="shared" si="0"/>
        <v>928.59999999999991</v>
      </c>
      <c r="I49" s="54">
        <f t="shared" si="2"/>
        <v>7.601390498261873E-2</v>
      </c>
    </row>
    <row r="50" spans="2:16" ht="14.25" x14ac:dyDescent="0.2">
      <c r="C50" s="32" t="s">
        <v>59</v>
      </c>
      <c r="D50" s="32" t="s">
        <v>27</v>
      </c>
      <c r="E50" s="29">
        <v>44899</v>
      </c>
      <c r="F50" s="56">
        <v>236.33494567871094</v>
      </c>
      <c r="G50" s="53">
        <f>+F50/F42-1</f>
        <v>9.4650049461375341E-2</v>
      </c>
      <c r="H50" s="36">
        <f t="shared" si="0"/>
        <v>920.83494567871094</v>
      </c>
      <c r="I50" s="55">
        <f t="shared" si="2"/>
        <v>3.3252856461749136E-2</v>
      </c>
    </row>
    <row r="51" spans="2:16" x14ac:dyDescent="0.2">
      <c r="C51" s="26" t="s">
        <v>60</v>
      </c>
    </row>
    <row r="52" spans="2:16" x14ac:dyDescent="0.2">
      <c r="C52" s="26" t="s">
        <v>39</v>
      </c>
    </row>
    <row r="53" spans="2:16" x14ac:dyDescent="0.2">
      <c r="C53" s="26" t="s">
        <v>40</v>
      </c>
    </row>
    <row r="56" spans="2:16" x14ac:dyDescent="0.2">
      <c r="B56" s="51" t="s">
        <v>41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8" spans="2:16" x14ac:dyDescent="0.2">
      <c r="C58" s="46" t="s">
        <v>42</v>
      </c>
      <c r="D58" s="40"/>
      <c r="E58" s="41"/>
      <c r="F58" s="47">
        <v>2013</v>
      </c>
      <c r="G58" s="47">
        <v>2014</v>
      </c>
      <c r="H58" s="47">
        <v>2015</v>
      </c>
      <c r="I58" s="47">
        <v>2016</v>
      </c>
      <c r="J58" s="47">
        <v>2017</v>
      </c>
      <c r="K58" s="47">
        <v>2018</v>
      </c>
      <c r="L58" s="47">
        <v>2019</v>
      </c>
      <c r="M58" s="47">
        <v>2020</v>
      </c>
      <c r="N58" s="47">
        <v>2021</v>
      </c>
    </row>
    <row r="59" spans="2:16" x14ac:dyDescent="0.2">
      <c r="C59" s="37" t="s">
        <v>43</v>
      </c>
      <c r="D59" s="38"/>
      <c r="E59" s="39"/>
      <c r="F59" s="42">
        <v>1825174</v>
      </c>
      <c r="G59" s="42">
        <v>1940260</v>
      </c>
      <c r="H59" s="42">
        <v>1949378</v>
      </c>
      <c r="I59" s="42">
        <v>1999926</v>
      </c>
      <c r="J59" s="42">
        <v>2133824</v>
      </c>
      <c r="K59" s="42">
        <v>2393203</v>
      </c>
      <c r="L59" s="42">
        <v>2488993</v>
      </c>
      <c r="M59" s="42">
        <v>2468435</v>
      </c>
      <c r="N59" s="42">
        <v>2725132</v>
      </c>
    </row>
    <row r="60" spans="2:16" x14ac:dyDescent="0.2">
      <c r="C60" s="37" t="s">
        <v>44</v>
      </c>
      <c r="D60" s="38"/>
      <c r="E60" s="39"/>
      <c r="F60" s="42">
        <v>135814</v>
      </c>
      <c r="G60" s="42">
        <v>130124</v>
      </c>
      <c r="H60" s="42">
        <v>237687</v>
      </c>
      <c r="I60" s="42">
        <v>99708</v>
      </c>
      <c r="J60" s="42">
        <v>158110</v>
      </c>
      <c r="K60" s="42">
        <v>168310</v>
      </c>
      <c r="L60" s="42">
        <v>153948</v>
      </c>
      <c r="M60" s="42">
        <v>106390</v>
      </c>
      <c r="N60" s="42">
        <v>140933</v>
      </c>
    </row>
    <row r="61" spans="2:16" x14ac:dyDescent="0.2">
      <c r="C61" s="37" t="s">
        <v>45</v>
      </c>
      <c r="D61" s="38"/>
      <c r="E61" s="39"/>
      <c r="F61" s="42">
        <v>2074575</v>
      </c>
      <c r="G61" s="42">
        <v>2272668</v>
      </c>
      <c r="H61" s="42">
        <v>2401785</v>
      </c>
      <c r="I61" s="42">
        <v>2406636</v>
      </c>
      <c r="J61" s="42">
        <v>2618440</v>
      </c>
      <c r="K61" s="42">
        <v>2683810</v>
      </c>
      <c r="L61" s="42">
        <v>2754340</v>
      </c>
      <c r="M61" s="42">
        <v>2329841</v>
      </c>
      <c r="N61" s="42">
        <v>3596629</v>
      </c>
    </row>
    <row r="62" spans="2:16" x14ac:dyDescent="0.2">
      <c r="C62" s="37" t="s">
        <v>46</v>
      </c>
      <c r="D62" s="38"/>
      <c r="E62" s="39"/>
      <c r="F62" s="42">
        <v>3205256</v>
      </c>
      <c r="G62" s="42">
        <v>3107974</v>
      </c>
      <c r="H62" s="42">
        <v>3099022</v>
      </c>
      <c r="I62" s="42">
        <v>3014673</v>
      </c>
      <c r="J62" s="42">
        <v>3119405</v>
      </c>
      <c r="K62" s="42">
        <v>3256365</v>
      </c>
      <c r="L62" s="42">
        <v>3287913</v>
      </c>
      <c r="M62" s="42">
        <v>2954976</v>
      </c>
      <c r="N62" s="42">
        <v>3790464</v>
      </c>
    </row>
    <row r="63" spans="2:16" x14ac:dyDescent="0.2">
      <c r="C63" s="37" t="s">
        <v>47</v>
      </c>
      <c r="D63" s="38"/>
      <c r="E63" s="39"/>
      <c r="F63" s="42">
        <v>141042</v>
      </c>
      <c r="G63" s="42">
        <v>172492</v>
      </c>
      <c r="H63" s="42">
        <v>180687</v>
      </c>
      <c r="I63" s="42">
        <v>238705</v>
      </c>
      <c r="J63" s="42">
        <v>264366</v>
      </c>
      <c r="K63" s="42">
        <v>276336</v>
      </c>
      <c r="L63" s="42">
        <v>293228</v>
      </c>
      <c r="M63" s="42">
        <v>276684</v>
      </c>
      <c r="N63" s="42">
        <v>314863</v>
      </c>
    </row>
    <row r="64" spans="2:16" x14ac:dyDescent="0.2">
      <c r="C64" s="37" t="s">
        <v>48</v>
      </c>
      <c r="D64" s="38"/>
      <c r="E64" s="39"/>
      <c r="F64" s="42">
        <v>1842169</v>
      </c>
      <c r="G64" s="42">
        <v>1773501</v>
      </c>
      <c r="H64" s="42">
        <v>1782919</v>
      </c>
      <c r="I64" s="42">
        <v>1692824</v>
      </c>
      <c r="J64" s="42">
        <v>1850622</v>
      </c>
      <c r="K64" s="42">
        <v>1914287</v>
      </c>
      <c r="L64" s="42">
        <v>2161384</v>
      </c>
      <c r="M64" s="42">
        <v>1591972</v>
      </c>
      <c r="N64" s="42">
        <v>2255676</v>
      </c>
    </row>
    <row r="65" spans="2:15" x14ac:dyDescent="0.2">
      <c r="C65" s="37" t="s">
        <v>49</v>
      </c>
      <c r="D65" s="38"/>
      <c r="E65" s="39"/>
      <c r="F65" s="42">
        <v>1307467</v>
      </c>
      <c r="G65" s="42">
        <v>1361669</v>
      </c>
      <c r="H65" s="42">
        <v>1416247</v>
      </c>
      <c r="I65" s="42">
        <v>1461209</v>
      </c>
      <c r="J65" s="42">
        <v>1474787</v>
      </c>
      <c r="K65" s="42">
        <v>1503119</v>
      </c>
      <c r="L65" s="42">
        <v>1537333</v>
      </c>
      <c r="M65" s="42">
        <v>1354414</v>
      </c>
      <c r="N65" s="42">
        <v>1648655</v>
      </c>
    </row>
    <row r="66" spans="2:15" x14ac:dyDescent="0.2">
      <c r="C66" s="37" t="s">
        <v>50</v>
      </c>
      <c r="D66" s="38"/>
      <c r="E66" s="39"/>
      <c r="F66" s="42">
        <v>884447</v>
      </c>
      <c r="G66" s="42">
        <v>915805</v>
      </c>
      <c r="H66" s="42">
        <v>952489</v>
      </c>
      <c r="I66" s="42">
        <v>992349</v>
      </c>
      <c r="J66" s="42">
        <v>1026888</v>
      </c>
      <c r="K66" s="42">
        <v>1076247</v>
      </c>
      <c r="L66" s="42">
        <v>1101679</v>
      </c>
      <c r="M66" s="42">
        <v>871425</v>
      </c>
      <c r="N66" s="42">
        <v>991763</v>
      </c>
    </row>
    <row r="67" spans="2:15" x14ac:dyDescent="0.2">
      <c r="C67" s="37" t="s">
        <v>51</v>
      </c>
      <c r="D67" s="38"/>
      <c r="E67" s="39"/>
      <c r="F67" s="42">
        <v>215975</v>
      </c>
      <c r="G67" s="42">
        <v>227519</v>
      </c>
      <c r="H67" s="42">
        <v>233040</v>
      </c>
      <c r="I67" s="42">
        <v>237681</v>
      </c>
      <c r="J67" s="42">
        <v>242391</v>
      </c>
      <c r="K67" s="42">
        <v>253349</v>
      </c>
      <c r="L67" s="42">
        <v>265293</v>
      </c>
      <c r="M67" s="42">
        <v>130363</v>
      </c>
      <c r="N67" s="42">
        <v>180601</v>
      </c>
    </row>
    <row r="68" spans="2:15" x14ac:dyDescent="0.2">
      <c r="C68" s="37" t="s">
        <v>52</v>
      </c>
      <c r="D68" s="38"/>
      <c r="E68" s="39"/>
      <c r="F68" s="42">
        <v>326014</v>
      </c>
      <c r="G68" s="42">
        <v>340555</v>
      </c>
      <c r="H68" s="42">
        <v>375827</v>
      </c>
      <c r="I68" s="42">
        <v>420872</v>
      </c>
      <c r="J68" s="42">
        <v>470202</v>
      </c>
      <c r="K68" s="42">
        <v>529318</v>
      </c>
      <c r="L68" s="42">
        <v>567028</v>
      </c>
      <c r="M68" s="42">
        <v>606521</v>
      </c>
      <c r="N68" s="42">
        <v>649284</v>
      </c>
    </row>
    <row r="69" spans="2:15" x14ac:dyDescent="0.2">
      <c r="C69" s="37" t="s">
        <v>53</v>
      </c>
      <c r="D69" s="38"/>
      <c r="E69" s="39"/>
      <c r="F69" s="42">
        <v>446666</v>
      </c>
      <c r="G69" s="42">
        <v>481815</v>
      </c>
      <c r="H69" s="42">
        <v>489644</v>
      </c>
      <c r="I69" s="42">
        <v>506654</v>
      </c>
      <c r="J69" s="42">
        <v>528923</v>
      </c>
      <c r="K69" s="42">
        <v>543283</v>
      </c>
      <c r="L69" s="42">
        <v>557529</v>
      </c>
      <c r="M69" s="42">
        <v>581110</v>
      </c>
      <c r="N69" s="42">
        <v>597019</v>
      </c>
    </row>
    <row r="70" spans="2:15" x14ac:dyDescent="0.2">
      <c r="C70" s="37" t="s">
        <v>54</v>
      </c>
      <c r="D70" s="38"/>
      <c r="E70" s="39"/>
      <c r="F70" s="42">
        <v>1990076</v>
      </c>
      <c r="G70" s="42">
        <v>2085015</v>
      </c>
      <c r="H70" s="42">
        <v>2176856</v>
      </c>
      <c r="I70" s="42">
        <v>2253954</v>
      </c>
      <c r="J70" s="42">
        <v>2318783</v>
      </c>
      <c r="K70" s="42">
        <v>2396764</v>
      </c>
      <c r="L70" s="42">
        <v>2487686</v>
      </c>
      <c r="M70" s="42">
        <v>2343552</v>
      </c>
      <c r="N70" s="42">
        <v>2543816</v>
      </c>
    </row>
    <row r="71" spans="2:15" x14ac:dyDescent="0.2">
      <c r="C71" s="45" t="s">
        <v>55</v>
      </c>
      <c r="D71" s="43"/>
      <c r="E71" s="44"/>
      <c r="F71" s="49">
        <v>14394675</v>
      </c>
      <c r="G71" s="49">
        <v>14809397</v>
      </c>
      <c r="H71" s="49">
        <v>15295581</v>
      </c>
      <c r="I71" s="49">
        <v>15325191</v>
      </c>
      <c r="J71" s="49">
        <v>16206741</v>
      </c>
      <c r="K71" s="49">
        <v>16994391</v>
      </c>
      <c r="L71" s="49">
        <v>17656354</v>
      </c>
      <c r="M71" s="49">
        <v>15615683</v>
      </c>
      <c r="N71" s="49">
        <v>19434835</v>
      </c>
    </row>
    <row r="74" spans="2:15" x14ac:dyDescent="0.2">
      <c r="C74" s="26"/>
      <c r="D74" s="26"/>
      <c r="E74" s="26"/>
    </row>
    <row r="75" spans="2:15" ht="15" x14ac:dyDescent="0.25">
      <c r="B75" s="51" t="s">
        <v>56</v>
      </c>
      <c r="C75" s="35"/>
      <c r="D75" s="35"/>
      <c r="E75" s="35"/>
      <c r="F75" s="27"/>
      <c r="G75" s="30"/>
      <c r="H75" s="27"/>
      <c r="I75" s="27"/>
      <c r="J75" s="27"/>
      <c r="K75" s="27"/>
      <c r="L75" s="27"/>
      <c r="M75" s="27"/>
    </row>
    <row r="77" spans="2:15" x14ac:dyDescent="0.2">
      <c r="C77" s="46" t="s">
        <v>42</v>
      </c>
      <c r="D77" s="40"/>
      <c r="E77" s="41"/>
      <c r="F77" s="47">
        <v>2013</v>
      </c>
      <c r="G77" s="47">
        <v>2014</v>
      </c>
      <c r="H77" s="47">
        <v>2015</v>
      </c>
      <c r="I77" s="47">
        <v>2016</v>
      </c>
      <c r="J77" s="47">
        <v>2017</v>
      </c>
      <c r="K77" s="47">
        <v>2018</v>
      </c>
      <c r="L77" s="47">
        <v>2019</v>
      </c>
      <c r="M77" s="47">
        <v>2020</v>
      </c>
      <c r="N77" s="47">
        <v>2021</v>
      </c>
    </row>
    <row r="78" spans="2:15" x14ac:dyDescent="0.2">
      <c r="C78" s="37" t="s">
        <v>43</v>
      </c>
      <c r="D78" s="38"/>
      <c r="E78" s="39"/>
      <c r="F78" s="48">
        <f>F59/F$71*100</f>
        <v>12.679508220921972</v>
      </c>
      <c r="G78" s="48">
        <f t="shared" ref="G78:N78" si="4">G59/G$71*100</f>
        <v>13.101546268224155</v>
      </c>
      <c r="H78" s="48">
        <f t="shared" si="4"/>
        <v>12.744713652917138</v>
      </c>
      <c r="I78" s="48">
        <f t="shared" si="4"/>
        <v>13.04992544627992</v>
      </c>
      <c r="J78" s="48">
        <f t="shared" si="4"/>
        <v>13.166274453327784</v>
      </c>
      <c r="K78" s="48">
        <f t="shared" si="4"/>
        <v>14.082311040154366</v>
      </c>
      <c r="L78" s="48">
        <f t="shared" si="4"/>
        <v>14.096868470126958</v>
      </c>
      <c r="M78" s="48">
        <f t="shared" si="4"/>
        <v>15.807409768756193</v>
      </c>
      <c r="N78" s="36">
        <f t="shared" si="4"/>
        <v>14.021894191538028</v>
      </c>
      <c r="O78" s="26" t="s">
        <v>43</v>
      </c>
    </row>
    <row r="79" spans="2:15" x14ac:dyDescent="0.2">
      <c r="C79" s="37" t="s">
        <v>44</v>
      </c>
      <c r="D79" s="38"/>
      <c r="E79" s="39"/>
      <c r="F79" s="48">
        <f t="shared" ref="F79:N89" si="5">F60/F$71*100</f>
        <v>0.94350167683535746</v>
      </c>
      <c r="G79" s="48">
        <f t="shared" si="5"/>
        <v>0.87865832754702977</v>
      </c>
      <c r="H79" s="48">
        <f t="shared" si="5"/>
        <v>1.5539586237358358</v>
      </c>
      <c r="I79" s="48">
        <f t="shared" si="5"/>
        <v>0.65061505595590952</v>
      </c>
      <c r="J79" s="48">
        <f t="shared" si="5"/>
        <v>0.97558170393418386</v>
      </c>
      <c r="K79" s="48">
        <f t="shared" si="5"/>
        <v>0.99038559251696623</v>
      </c>
      <c r="L79" s="48">
        <f t="shared" si="5"/>
        <v>0.87191274030867305</v>
      </c>
      <c r="M79" s="48">
        <f t="shared" si="5"/>
        <v>0.68130225235745367</v>
      </c>
      <c r="N79" s="36">
        <f t="shared" si="5"/>
        <v>0.72515665813473595</v>
      </c>
      <c r="O79" s="26" t="s">
        <v>44</v>
      </c>
    </row>
    <row r="80" spans="2:15" x14ac:dyDescent="0.2">
      <c r="C80" s="37" t="s">
        <v>45</v>
      </c>
      <c r="D80" s="38"/>
      <c r="E80" s="39"/>
      <c r="F80" s="48">
        <f t="shared" si="5"/>
        <v>14.412100307926368</v>
      </c>
      <c r="G80" s="48">
        <f t="shared" si="5"/>
        <v>15.346121114857006</v>
      </c>
      <c r="H80" s="48">
        <f t="shared" si="5"/>
        <v>15.702476421131045</v>
      </c>
      <c r="I80" s="48">
        <f t="shared" si="5"/>
        <v>15.703791228442112</v>
      </c>
      <c r="J80" s="48">
        <f t="shared" si="5"/>
        <v>16.156486982793147</v>
      </c>
      <c r="K80" s="48">
        <f t="shared" si="5"/>
        <v>15.792328186399853</v>
      </c>
      <c r="L80" s="48">
        <f t="shared" si="5"/>
        <v>15.599709883478774</v>
      </c>
      <c r="M80" s="48">
        <f t="shared" si="5"/>
        <v>14.919878944776222</v>
      </c>
      <c r="N80" s="36">
        <f t="shared" si="5"/>
        <v>18.506094854934453</v>
      </c>
      <c r="O80" s="26" t="s">
        <v>45</v>
      </c>
    </row>
    <row r="81" spans="3:15" x14ac:dyDescent="0.2">
      <c r="C81" s="37" t="s">
        <v>46</v>
      </c>
      <c r="D81" s="38"/>
      <c r="E81" s="39"/>
      <c r="F81" s="48">
        <f t="shared" si="5"/>
        <v>22.266956357125117</v>
      </c>
      <c r="G81" s="48">
        <f t="shared" si="5"/>
        <v>20.986499315265842</v>
      </c>
      <c r="H81" s="48">
        <f t="shared" si="5"/>
        <v>20.260897575580817</v>
      </c>
      <c r="I81" s="48">
        <f t="shared" si="5"/>
        <v>19.671356787657654</v>
      </c>
      <c r="J81" s="48">
        <f t="shared" si="5"/>
        <v>19.247577288981173</v>
      </c>
      <c r="K81" s="48">
        <f t="shared" si="5"/>
        <v>19.16141037357561</v>
      </c>
      <c r="L81" s="48">
        <f t="shared" si="5"/>
        <v>18.621698454845205</v>
      </c>
      <c r="M81" s="48">
        <f t="shared" si="5"/>
        <v>18.923130035362526</v>
      </c>
      <c r="N81" s="36">
        <f t="shared" si="5"/>
        <v>19.503453463844689</v>
      </c>
      <c r="O81" s="26" t="s">
        <v>46</v>
      </c>
    </row>
    <row r="82" spans="3:15" x14ac:dyDescent="0.2">
      <c r="C82" s="37" t="s">
        <v>47</v>
      </c>
      <c r="D82" s="38"/>
      <c r="E82" s="39"/>
      <c r="F82" s="48">
        <f t="shared" si="5"/>
        <v>0.97982066284928271</v>
      </c>
      <c r="G82" s="48">
        <f t="shared" si="5"/>
        <v>1.1647469508718014</v>
      </c>
      <c r="H82" s="48">
        <f t="shared" si="5"/>
        <v>1.1813019721186138</v>
      </c>
      <c r="I82" s="48">
        <f t="shared" si="5"/>
        <v>1.5575988579848694</v>
      </c>
      <c r="J82" s="48">
        <f t="shared" si="5"/>
        <v>1.6312101242316392</v>
      </c>
      <c r="K82" s="48">
        <f t="shared" si="5"/>
        <v>1.626042380689017</v>
      </c>
      <c r="L82" s="48">
        <f t="shared" si="5"/>
        <v>1.6607505717205262</v>
      </c>
      <c r="M82" s="48">
        <f t="shared" si="5"/>
        <v>1.7718341234257893</v>
      </c>
      <c r="N82" s="36">
        <f t="shared" si="5"/>
        <v>1.6200960800541915</v>
      </c>
      <c r="O82" s="26" t="s">
        <v>47</v>
      </c>
    </row>
    <row r="83" spans="3:15" x14ac:dyDescent="0.2">
      <c r="C83" s="37" t="s">
        <v>48</v>
      </c>
      <c r="D83" s="38"/>
      <c r="E83" s="39"/>
      <c r="F83" s="48">
        <f t="shared" si="5"/>
        <v>12.7975727135208</v>
      </c>
      <c r="G83" s="48">
        <f t="shared" si="5"/>
        <v>11.975511224393538</v>
      </c>
      <c r="H83" s="48">
        <f t="shared" si="5"/>
        <v>11.656432011310979</v>
      </c>
      <c r="I83" s="48">
        <f t="shared" si="5"/>
        <v>11.046022199658067</v>
      </c>
      <c r="J83" s="48">
        <f t="shared" si="5"/>
        <v>11.41884108594072</v>
      </c>
      <c r="K83" s="48">
        <f t="shared" si="5"/>
        <v>11.264228297442374</v>
      </c>
      <c r="L83" s="48">
        <f t="shared" si="5"/>
        <v>12.241394797589582</v>
      </c>
      <c r="M83" s="48">
        <f t="shared" si="5"/>
        <v>10.194699777140711</v>
      </c>
      <c r="N83" s="36">
        <f t="shared" si="5"/>
        <v>11.606355289355429</v>
      </c>
      <c r="O83" s="26" t="s">
        <v>48</v>
      </c>
    </row>
    <row r="84" spans="3:15" x14ac:dyDescent="0.2">
      <c r="C84" s="37" t="s">
        <v>49</v>
      </c>
      <c r="D84" s="38"/>
      <c r="E84" s="39"/>
      <c r="F84" s="48">
        <f t="shared" si="5"/>
        <v>9.0829907587354342</v>
      </c>
      <c r="G84" s="48">
        <f t="shared" si="5"/>
        <v>9.194628248537061</v>
      </c>
      <c r="H84" s="48">
        <f t="shared" si="5"/>
        <v>9.2591906119813299</v>
      </c>
      <c r="I84" s="48">
        <f t="shared" si="5"/>
        <v>9.5346870391370651</v>
      </c>
      <c r="J84" s="48">
        <f t="shared" si="5"/>
        <v>9.0998369135411004</v>
      </c>
      <c r="K84" s="48">
        <f t="shared" si="5"/>
        <v>8.8447947325679408</v>
      </c>
      <c r="L84" s="48">
        <f t="shared" si="5"/>
        <v>8.7069674747119361</v>
      </c>
      <c r="M84" s="48">
        <f t="shared" si="5"/>
        <v>8.6734214571338306</v>
      </c>
      <c r="N84" s="36">
        <f t="shared" si="5"/>
        <v>8.4829894362365312</v>
      </c>
      <c r="O84" s="26" t="s">
        <v>49</v>
      </c>
    </row>
    <row r="85" spans="3:15" x14ac:dyDescent="0.2">
      <c r="C85" s="37" t="s">
        <v>50</v>
      </c>
      <c r="D85" s="38"/>
      <c r="E85" s="39"/>
      <c r="F85" s="48">
        <f t="shared" si="5"/>
        <v>6.14426515360715</v>
      </c>
      <c r="G85" s="48">
        <f t="shared" si="5"/>
        <v>6.1839452342320218</v>
      </c>
      <c r="H85" s="48">
        <f t="shared" si="5"/>
        <v>6.2272168674076518</v>
      </c>
      <c r="I85" s="48">
        <f t="shared" si="5"/>
        <v>6.4752798186985077</v>
      </c>
      <c r="J85" s="48">
        <f t="shared" si="5"/>
        <v>6.3361782606385821</v>
      </c>
      <c r="K85" s="48">
        <f t="shared" si="5"/>
        <v>6.3329542082443551</v>
      </c>
      <c r="L85" s="48">
        <f t="shared" si="5"/>
        <v>6.2395611234346573</v>
      </c>
      <c r="M85" s="48">
        <f t="shared" si="5"/>
        <v>5.5804475539110259</v>
      </c>
      <c r="N85" s="36">
        <f t="shared" si="5"/>
        <v>5.1030173397407284</v>
      </c>
      <c r="O85" s="26" t="s">
        <v>50</v>
      </c>
    </row>
    <row r="86" spans="3:15" x14ac:dyDescent="0.2">
      <c r="C86" s="37" t="s">
        <v>51</v>
      </c>
      <c r="D86" s="38"/>
      <c r="E86" s="39"/>
      <c r="F86" s="48">
        <f t="shared" si="5"/>
        <v>1.5003812173598918</v>
      </c>
      <c r="G86" s="48">
        <f t="shared" si="5"/>
        <v>1.5363150842671041</v>
      </c>
      <c r="H86" s="48">
        <f t="shared" si="5"/>
        <v>1.5235772998750425</v>
      </c>
      <c r="I86" s="48">
        <f t="shared" si="5"/>
        <v>1.550917048929439</v>
      </c>
      <c r="J86" s="48">
        <f t="shared" si="5"/>
        <v>1.4956183973076389</v>
      </c>
      <c r="K86" s="48">
        <f t="shared" si="5"/>
        <v>1.4907801050358322</v>
      </c>
      <c r="L86" s="48">
        <f t="shared" si="5"/>
        <v>1.5025355744453244</v>
      </c>
      <c r="M86" s="48">
        <f t="shared" si="5"/>
        <v>0.83482099374071561</v>
      </c>
      <c r="N86" s="36">
        <f t="shared" si="5"/>
        <v>0.92926438531636624</v>
      </c>
      <c r="O86" s="26" t="s">
        <v>51</v>
      </c>
    </row>
    <row r="87" spans="3:15" x14ac:dyDescent="0.2">
      <c r="C87" s="37" t="s">
        <v>52</v>
      </c>
      <c r="D87" s="38"/>
      <c r="E87" s="39"/>
      <c r="F87" s="48">
        <f t="shared" si="5"/>
        <v>2.2648236240137414</v>
      </c>
      <c r="G87" s="48">
        <f t="shared" si="5"/>
        <v>2.299587214793418</v>
      </c>
      <c r="H87" s="48">
        <f t="shared" si="5"/>
        <v>2.45709528784817</v>
      </c>
      <c r="I87" s="48">
        <f t="shared" si="5"/>
        <v>2.7462757234151276</v>
      </c>
      <c r="J87" s="48">
        <f t="shared" si="5"/>
        <v>2.9012742290383984</v>
      </c>
      <c r="K87" s="48">
        <f t="shared" si="5"/>
        <v>3.1146629496755724</v>
      </c>
      <c r="L87" s="48">
        <f t="shared" si="5"/>
        <v>3.2114671013052862</v>
      </c>
      <c r="M87" s="48">
        <f t="shared" si="5"/>
        <v>3.8840504126524595</v>
      </c>
      <c r="N87" s="36">
        <f t="shared" si="5"/>
        <v>3.3408258932993253</v>
      </c>
      <c r="O87" s="26" t="s">
        <v>52</v>
      </c>
    </row>
    <row r="88" spans="3:15" x14ac:dyDescent="0.2">
      <c r="C88" s="37" t="s">
        <v>53</v>
      </c>
      <c r="D88" s="38"/>
      <c r="E88" s="39"/>
      <c r="F88" s="48">
        <f t="shared" si="5"/>
        <v>3.1029946837980016</v>
      </c>
      <c r="G88" s="48">
        <f t="shared" si="5"/>
        <v>3.2534410415224877</v>
      </c>
      <c r="H88" s="48">
        <f t="shared" si="5"/>
        <v>3.2012121670958433</v>
      </c>
      <c r="I88" s="48">
        <f t="shared" si="5"/>
        <v>3.3060207862988458</v>
      </c>
      <c r="J88" s="48">
        <f t="shared" si="5"/>
        <v>3.2635987704128797</v>
      </c>
      <c r="K88" s="48">
        <f t="shared" si="5"/>
        <v>3.1968371211419107</v>
      </c>
      <c r="L88" s="48">
        <f t="shared" si="5"/>
        <v>3.1576677721799187</v>
      </c>
      <c r="M88" s="48">
        <f t="shared" si="5"/>
        <v>3.7213229802372396</v>
      </c>
      <c r="N88" s="36">
        <f t="shared" si="5"/>
        <v>3.0719015623235291</v>
      </c>
      <c r="O88" s="26" t="s">
        <v>53</v>
      </c>
    </row>
    <row r="89" spans="3:15" x14ac:dyDescent="0.2">
      <c r="C89" s="37" t="s">
        <v>54</v>
      </c>
      <c r="D89" s="38"/>
      <c r="E89" s="39"/>
      <c r="F89" s="48">
        <f t="shared" si="5"/>
        <v>13.825084623306882</v>
      </c>
      <c r="G89" s="48">
        <f t="shared" si="5"/>
        <v>14.078999975488534</v>
      </c>
      <c r="H89" s="48">
        <f t="shared" si="5"/>
        <v>14.231927508997533</v>
      </c>
      <c r="I89" s="48">
        <f t="shared" si="5"/>
        <v>14.707510007542485</v>
      </c>
      <c r="J89" s="48">
        <f t="shared" si="5"/>
        <v>14.307521789852753</v>
      </c>
      <c r="K89" s="48">
        <f t="shared" si="5"/>
        <v>14.103265012556202</v>
      </c>
      <c r="L89" s="48">
        <f t="shared" si="5"/>
        <v>14.089466035853155</v>
      </c>
      <c r="M89" s="48">
        <f t="shared" si="5"/>
        <v>15.007681700505831</v>
      </c>
      <c r="N89" s="36">
        <f t="shared" si="5"/>
        <v>13.088950845221994</v>
      </c>
    </row>
    <row r="90" spans="3:15" x14ac:dyDescent="0.2">
      <c r="C90" s="45" t="s">
        <v>55</v>
      </c>
      <c r="D90" s="43"/>
      <c r="E90" s="44"/>
      <c r="F90" s="50">
        <f>SUM(F78:F89)</f>
        <v>100</v>
      </c>
      <c r="G90" s="50">
        <f t="shared" ref="G90:N90" si="6">SUM(G78:G89)</f>
        <v>100</v>
      </c>
      <c r="H90" s="50">
        <f t="shared" si="6"/>
        <v>99.999999999999986</v>
      </c>
      <c r="I90" s="50">
        <f t="shared" si="6"/>
        <v>100</v>
      </c>
      <c r="J90" s="50">
        <f t="shared" si="6"/>
        <v>99.999999999999986</v>
      </c>
      <c r="K90" s="50">
        <f t="shared" si="6"/>
        <v>100.00000000000001</v>
      </c>
      <c r="L90" s="50">
        <f t="shared" si="6"/>
        <v>99.999999999999972</v>
      </c>
      <c r="M90" s="50">
        <f t="shared" si="6"/>
        <v>100</v>
      </c>
      <c r="N90" s="50">
        <f t="shared" si="6"/>
        <v>100.00000000000003</v>
      </c>
    </row>
  </sheetData>
  <mergeCells count="1">
    <mergeCell ref="B2:P3"/>
  </mergeCells>
  <conditionalFormatting sqref="N78:N8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{1CE473F3-FFFF-4A59-9671-3B3E4DAAD678}</x14:id>
        </ext>
      </extLst>
    </cfRule>
  </conditionalFormatting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CE473F3-FFFF-4A59-9671-3B3E4DAAD67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N78:N89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Perucámaras </vt:lpstr>
      <vt:lpstr>Índice</vt:lpstr>
      <vt:lpstr>Macro Región Centro</vt:lpstr>
      <vt:lpstr>1. Áncash</vt:lpstr>
      <vt:lpstr>2. Apurímac</vt:lpstr>
      <vt:lpstr>3. Ayacucho</vt:lpstr>
      <vt:lpstr>4. Huancavelica</vt:lpstr>
      <vt:lpstr>5. Huánuco</vt:lpstr>
      <vt:lpstr>6. Ica</vt:lpstr>
      <vt:lpstr>7. Junín</vt:lpstr>
      <vt:lpstr>8. Pasco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Condor Guerra</dc:creator>
  <cp:keywords/>
  <dc:description/>
  <cp:lastModifiedBy>José Rojas Gutiérrez - Perucamaras</cp:lastModifiedBy>
  <cp:revision/>
  <dcterms:created xsi:type="dcterms:W3CDTF">2021-01-10T03:39:07Z</dcterms:created>
  <dcterms:modified xsi:type="dcterms:W3CDTF">2023-01-23T16:55:29Z</dcterms:modified>
  <cp:category/>
  <cp:contentStatus/>
</cp:coreProperties>
</file>